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240" yWindow="105" windowWidth="14805" windowHeight="8010" activeTab="4"/>
  </bookViews>
  <sheets>
    <sheet name="1кв" sheetId="26" r:id="rId1"/>
    <sheet name="2кв" sheetId="27" r:id="rId2"/>
    <sheet name="3кв" sheetId="28" r:id="rId3"/>
    <sheet name="4кв" sheetId="29" r:id="rId4"/>
    <sheet name="отчет" sheetId="30" r:id="rId5"/>
  </sheets>
  <definedNames>
    <definedName name="_xlnm.Print_Area" localSheetId="0">'1кв'!$A$1:$E$57</definedName>
    <definedName name="_xlnm.Print_Area" localSheetId="1">'2кв'!$A$1:$E$57</definedName>
    <definedName name="_xlnm.Print_Area" localSheetId="2">'3кв'!$A$1:$E$54</definedName>
    <definedName name="_xlnm.Print_Area" localSheetId="3">'4кв'!$A$1:$E$55</definedName>
    <definedName name="_xlnm.Print_Area" localSheetId="4">отчет!$A$1:$C$44</definedName>
  </definedNames>
  <calcPr calcId="152511"/>
</workbook>
</file>

<file path=xl/calcChain.xml><?xml version="1.0" encoding="utf-8"?>
<calcChain xmlns="http://schemas.openxmlformats.org/spreadsheetml/2006/main">
  <c r="C32" i="30" l="1"/>
  <c r="C31" i="30"/>
  <c r="C30" i="30"/>
  <c r="C29" i="30"/>
  <c r="C26" i="30"/>
  <c r="C20" i="30"/>
  <c r="C21" i="30"/>
  <c r="C22" i="30"/>
  <c r="C23" i="30"/>
  <c r="C24" i="30"/>
  <c r="C25" i="30"/>
  <c r="C19" i="30"/>
  <c r="B51" i="27"/>
  <c r="B52" i="27"/>
  <c r="C13" i="30"/>
  <c r="C6" i="30"/>
  <c r="C16" i="30"/>
  <c r="C15" i="30"/>
  <c r="C14" i="30"/>
  <c r="C12" i="30"/>
  <c r="C17" i="30" s="1"/>
  <c r="E31" i="29"/>
  <c r="E28" i="29"/>
  <c r="C40" i="30"/>
  <c r="C27" i="30" l="1"/>
  <c r="C34" i="30" s="1"/>
  <c r="C35" i="30" l="1"/>
  <c r="B51" i="29"/>
  <c r="F20" i="29"/>
  <c r="E22" i="29" s="1"/>
  <c r="B54" i="29" l="1"/>
  <c r="E23" i="29"/>
  <c r="B50" i="28"/>
  <c r="B52" i="28" l="1"/>
  <c r="B51" i="28"/>
  <c r="F20" i="28" l="1"/>
  <c r="E23" i="28" l="1"/>
  <c r="E22" i="28" l="1"/>
  <c r="E30" i="28"/>
  <c r="B53" i="28" s="1"/>
  <c r="B57" i="27" l="1"/>
  <c r="B47" i="28" s="1"/>
  <c r="B54" i="28" s="1"/>
  <c r="B48" i="29" s="1"/>
  <c r="B55" i="29" s="1"/>
  <c r="B49" i="27"/>
  <c r="E28" i="27"/>
  <c r="B55" i="27" l="1"/>
  <c r="B54" i="27"/>
  <c r="B53" i="27"/>
  <c r="F20" i="27"/>
  <c r="E22" i="27" s="1"/>
  <c r="E23" i="27" l="1"/>
  <c r="E32" i="27" s="1"/>
  <c r="B56" i="27" s="1"/>
  <c r="E30" i="26"/>
  <c r="B55" i="26" l="1"/>
  <c r="B54" i="26"/>
  <c r="B53" i="26"/>
  <c r="F20" i="26"/>
  <c r="E22" i="26" s="1"/>
  <c r="E23" i="26" l="1"/>
  <c r="E32" i="26" l="1"/>
  <c r="B56" i="26" s="1"/>
  <c r="B57" i="26" s="1"/>
</calcChain>
</file>

<file path=xl/sharedStrings.xml><?xml version="1.0" encoding="utf-8"?>
<sst xmlns="http://schemas.openxmlformats.org/spreadsheetml/2006/main" count="344" uniqueCount="122">
  <si>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</si>
  <si>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</si>
  <si>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</si>
  <si>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</si>
  <si>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</si>
  <si>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</si>
  <si>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</si>
  <si>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</si>
  <si>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</si>
  <si>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</si>
  <si>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</si>
  <si>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</si>
  <si>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</si>
  <si>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</si>
  <si>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</si>
  <si>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</si>
  <si>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</si>
  <si>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</si>
  <si>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</si>
  <si>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</si>
  <si>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</si>
  <si>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</si>
  <si>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</si>
  <si>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</si>
  <si>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Свердлова, д. 25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</si>
  <si>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Ковалевой Ольги Ивановны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</si>
  <si>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№17 от 14.03.2015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</si>
  <si>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№18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</si>
  <si>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</si>
  <si>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</si>
  <si>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руб.</t>
  </si>
  <si>
    <t>Итого расходов:</t>
  </si>
  <si>
    <t>Заказчик - Собственники МКД, в лице председателя совета МКД Ковалевой О.И.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</si>
  <si>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</si>
  <si>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</si>
  <si>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</si>
  <si>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</si>
  <si>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 xml:space="preserve">Расходы по содержанию и тек. Ремонту </t>
  </si>
  <si>
    <t>не жилые помещения</t>
  </si>
  <si>
    <t xml:space="preserve">Расходы по управлению МКД </t>
  </si>
  <si>
    <t>Остаток на начало квартала</t>
  </si>
  <si>
    <t>определена приложением № 9 к договору</t>
  </si>
  <si>
    <t>Не жилые помещения - 67,9</t>
  </si>
  <si>
    <t>Услуги по содержанию многоквартирного дома</t>
  </si>
  <si>
    <t>интернет ТТК</t>
  </si>
  <si>
    <t>интернет Ростелеком</t>
  </si>
  <si>
    <t>интернет Квант-телеком</t>
  </si>
  <si>
    <t>ч/ч</t>
  </si>
  <si>
    <t>холодная вода на СОИ</t>
  </si>
  <si>
    <t>электроэнергия на СОИ</t>
  </si>
  <si>
    <t>водоотведение на СОИ</t>
  </si>
  <si>
    <t>Дератизация, дезинсекция</t>
  </si>
  <si>
    <t>по заявке собственников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</si>
  <si>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</si>
  <si>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март</t>
  </si>
  <si>
    <t>Исполнитель - ООО ЖКХ "Локомотив", в лице директора  Бовкун А.А.</t>
  </si>
  <si>
    <t>Общая площадь квартир - 3218,6</t>
  </si>
  <si>
    <t>гетманский</t>
  </si>
  <si>
    <t>4 квартал</t>
  </si>
  <si>
    <t>за 1 квартал 2024 года</t>
  </si>
  <si>
    <t>31.03.2024 г.</t>
  </si>
  <si>
    <t>Опиловка деревьев (кв.67)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</si>
  <si>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</si>
  <si>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</si>
  <si>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 2024 г. по "31" 03 2024 г. выполнено работ (оказано услуг) на общую сумму двести сорок шесть тысяч четыреста шестьдесят один рубль 89 копеек.</t>
  </si>
  <si>
    <t>Предъявлено населению 289669,55</t>
  </si>
  <si>
    <t>за 2 квартал 2024 года</t>
  </si>
  <si>
    <t>30.06.2024 г.</t>
  </si>
  <si>
    <t>2 квартал</t>
  </si>
  <si>
    <t>Оборудование укрытия инвентарем</t>
  </si>
  <si>
    <t>Поверка ОДПУ ТЭ</t>
  </si>
  <si>
    <t>июнь</t>
  </si>
  <si>
    <t xml:space="preserve">           2. Всего за период с "01" 04  2024 г. по "30" 06 2024 г. выполнено работ (оказано услуг) на общую сумму двести шестьдесят семь тысяч девятьсот шестьдесят один рубль 61 копейка.</t>
  </si>
  <si>
    <t>Предъявлено населению 261992,84</t>
  </si>
  <si>
    <t>за 3 квартал 2024 года</t>
  </si>
  <si>
    <t>30.09.2024 г.</t>
  </si>
  <si>
    <t>3 квартал</t>
  </si>
  <si>
    <t>Не жилые помещения - 290,5</t>
  </si>
  <si>
    <t xml:space="preserve">           2. Всего за период с "01" 07  2024 г. по "30" 09 2024 г. выполнено работ (оказано услуг) на общую сумму двести восемьдесят одна тысяча шестьсот пятьдесят пять рублей 04 копейки.</t>
  </si>
  <si>
    <t>Предъявлено населению 283843,11</t>
  </si>
  <si>
    <t>администр.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</si>
  <si>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</si>
  <si>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</si>
  <si>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</si>
  <si>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</si>
  <si>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</si>
  <si>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</si>
  <si>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</si>
  <si>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Ростелеком</t>
  </si>
  <si>
    <t>Оплачено за размещение оборудования в МОП интернет ТТК</t>
  </si>
  <si>
    <t>Оплачено за размещение оборудования в МОП интернет Квант 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</si>
  <si>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</si>
  <si>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</si>
  <si>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</si>
  <si>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</si>
  <si>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 xml:space="preserve">   * Корректировка расходов по договору с ОАО "Газпром газораспределения Воронеж" (по статье содержание МКД)</t>
  </si>
  <si>
    <t xml:space="preserve">   * Поверка ОДПУ ТЭ</t>
  </si>
  <si>
    <t>Итого расходов</t>
  </si>
  <si>
    <t>Остаток средств на 01.01.2025</t>
  </si>
  <si>
    <t>Справочно:</t>
  </si>
  <si>
    <t>Задолженность населения по оплате на 01.01.2024 г.</t>
  </si>
  <si>
    <t>Задолженность населения по оплате на 01.01.2025 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</si>
  <si>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</si>
  <si>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</si>
  <si>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</si>
  <si>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</si>
  <si>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</si>
  <si>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</si>
  <si>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по ж.д. ул. Свердлова, д. 25</t>
  </si>
  <si>
    <t>за 4 квартал 2024 года</t>
  </si>
  <si>
    <t>31.12.2024 г.</t>
  </si>
  <si>
    <t>Поверка ОДПУ ХВС</t>
  </si>
  <si>
    <t xml:space="preserve">           2. Всего за период с "01" 10  2024 г. по "31" 12 2024 г. выполнено работ (оказано услуг) на общую сумму двести семьдесят четыре тысячи сто шестьдесят шесть рублей 56 копеек.</t>
  </si>
  <si>
    <t>Предъявлено населению 264309,08</t>
  </si>
  <si>
    <t>Начислено всего 1 140 095,56</t>
  </si>
  <si>
    <t>* холодная вода на СОИ - 32707,74</t>
  </si>
  <si>
    <t>* водоотведение на СОИ- 50522,35</t>
  </si>
  <si>
    <t>* электроэнергия на СОИ- 10078,764</t>
  </si>
  <si>
    <t>Оплачено за не жилые помещениям</t>
  </si>
  <si>
    <t>Непредвиденные работы 26,6 ч/ч</t>
  </si>
  <si>
    <t xml:space="preserve">   * Оборудование укрытия инвентарем</t>
  </si>
  <si>
    <t xml:space="preserve">   * Поверка ОДПУ ХВС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</si>
</sst>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General"/>
    <numFmt numFmtId="165" formatCode="#,##0.00_ ;\-#,##0.00\ "/>
    <numFmt numFmtId="166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3" fillId="0" borderId="0"/>
  </cellStyleXfs>
  <cellXfs count="9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4" fillId="0" borderId="0" xfId="1" applyFont="1"/>
    <xf numFmtId="0" fontId="12" fillId="0" borderId="0" xfId="0" applyFont="1"/>
    <xf numFmtId="43" fontId="4" fillId="0" borderId="0" xfId="0" applyNumberFormat="1" applyFont="1"/>
    <xf numFmtId="43" fontId="4" fillId="2" borderId="0" xfId="1" applyFont="1" applyFill="1"/>
    <xf numFmtId="0" fontId="5" fillId="0" borderId="0" xfId="0" applyFont="1" applyAlignment="1">
      <alignment horizontal="left" wrapText="1"/>
    </xf>
    <xf numFmtId="39" fontId="7" fillId="0" borderId="0" xfId="1" applyNumberFormat="1" applyFont="1"/>
    <xf numFmtId="165" fontId="7" fillId="0" borderId="0" xfId="1" applyNumberFormat="1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/>
    </xf>
    <xf numFmtId="165" fontId="3" fillId="0" borderId="0" xfId="1" applyNumberFormat="1" applyFont="1" applyBorder="1"/>
    <xf numFmtId="43" fontId="3" fillId="0" borderId="0" xfId="0" applyNumberFormat="1" applyFont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43" fontId="3" fillId="0" borderId="1" xfId="1" applyFont="1" applyBorder="1" applyAlignment="1">
      <alignment horizontal="center"/>
    </xf>
    <xf numFmtId="0" fontId="16" fillId="0" borderId="1" xfId="0" applyFont="1" applyBorder="1" applyAlignment="1">
      <alignment wrapText="1"/>
    </xf>
    <xf numFmtId="43" fontId="3" fillId="2" borderId="1" xfId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/>
    </xf>
    <xf numFmtId="43" fontId="8" fillId="0" borderId="1" xfId="1" applyFont="1" applyBorder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4" fontId="4" fillId="0" borderId="0" xfId="0" applyNumberFormat="1" applyFont="1"/>
    <xf numFmtId="43" fontId="4" fillId="0" borderId="0" xfId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43" fontId="4" fillId="0" borderId="2" xfId="1" applyFont="1" applyBorder="1" applyAlignment="1">
      <alignment horizontal="left"/>
    </xf>
    <xf numFmtId="165" fontId="4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165" fontId="3" fillId="0" borderId="0" xfId="0" applyNumberFormat="1" applyFont="1"/>
    <xf numFmtId="0" fontId="10" fillId="0" borderId="1" xfId="0" applyFont="1" applyBorder="1" applyAlignment="1">
      <alignment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24" zoomScaleSheetLayoutView="100" workbookViewId="0">
      <selection activeCell="B52" sqref="B52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4.85546875" style="2" bestFit="1" customWidth="1"/>
    <col min="8" max="8" width="11.5703125" style="2" customWidth="1"/>
    <col min="9" max="16384" width="9.140625" style="2"/>
  </cols>
  <sheetData>
    <row r="1" spans="1:5" ht="15.75" x14ac:dyDescent="0.25">
      <c r="A1" s="42" t="s">
        <v>11</v>
      </c>
      <c r="B1" s="42"/>
      <c r="C1" s="42"/>
      <c r="D1" s="42"/>
      <c r="E1" s="42"/>
    </row>
    <row r="2" spans="1:5" ht="28.5" customHeight="1" x14ac:dyDescent="0.25">
      <c r="A2" s="43" t="s">
        <v>12</v>
      </c>
      <c r="B2" s="44"/>
      <c r="C2" s="44"/>
      <c r="D2" s="44"/>
      <c r="E2" s="44"/>
    </row>
    <row r="3" spans="1:5" ht="13.5" customHeight="1" x14ac:dyDescent="0.25">
      <c r="A3" s="45" t="s">
        <v>59</v>
      </c>
      <c r="B3" s="45"/>
      <c r="C3" s="45"/>
      <c r="D3" s="45"/>
      <c r="E3" s="45"/>
    </row>
    <row r="4" spans="1:5" s="1" customFormat="1" ht="15.75" x14ac:dyDescent="0.25">
      <c r="A4" s="19" t="s">
        <v>13</v>
      </c>
      <c r="B4" s="4"/>
      <c r="C4" s="4"/>
      <c r="D4" s="26"/>
      <c r="E4" s="25" t="s">
        <v>60</v>
      </c>
    </row>
    <row r="5" spans="1:5" ht="15.75" customHeight="1" x14ac:dyDescent="0.25">
      <c r="A5" s="24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47" t="s">
        <v>24</v>
      </c>
      <c r="B7" s="47"/>
      <c r="C7" s="47"/>
      <c r="D7" s="47"/>
      <c r="E7" s="47"/>
    </row>
    <row r="8" spans="1:5" x14ac:dyDescent="0.25">
      <c r="A8" s="49" t="s">
        <v>1</v>
      </c>
      <c r="B8" s="49"/>
      <c r="C8" s="49"/>
      <c r="D8" s="49"/>
      <c r="E8" s="49"/>
    </row>
    <row r="9" spans="1:5" ht="18" customHeight="1" x14ac:dyDescent="0.25">
      <c r="A9" s="46" t="s">
        <v>25</v>
      </c>
      <c r="B9" s="46"/>
      <c r="C9" s="46"/>
      <c r="D9" s="46"/>
      <c r="E9" s="46"/>
    </row>
    <row r="10" spans="1:5" ht="27" customHeight="1" x14ac:dyDescent="0.25">
      <c r="A10" s="50" t="s">
        <v>14</v>
      </c>
      <c r="B10" s="51"/>
      <c r="C10" s="51"/>
      <c r="D10" s="51"/>
      <c r="E10" s="51"/>
    </row>
    <row r="11" spans="1:5" ht="32.25" customHeight="1" x14ac:dyDescent="0.25">
      <c r="A11" s="46" t="s">
        <v>26</v>
      </c>
      <c r="B11" s="46"/>
      <c r="C11" s="46"/>
      <c r="D11" s="46"/>
      <c r="E11" s="46"/>
    </row>
    <row r="12" spans="1:5" ht="16.5" customHeight="1" x14ac:dyDescent="0.25">
      <c r="A12" s="49" t="s">
        <v>15</v>
      </c>
      <c r="B12" s="52"/>
      <c r="C12" s="52"/>
      <c r="D12" s="52"/>
      <c r="E12" s="52"/>
    </row>
    <row r="13" spans="1:5" x14ac:dyDescent="0.25">
      <c r="A13" s="46" t="s">
        <v>22</v>
      </c>
      <c r="B13" s="46"/>
      <c r="C13" s="46"/>
      <c r="D13" s="46"/>
      <c r="E13" s="46"/>
    </row>
    <row r="14" spans="1:5" ht="14.25" customHeight="1" x14ac:dyDescent="0.25">
      <c r="A14" s="49" t="s">
        <v>2</v>
      </c>
      <c r="B14" s="52"/>
      <c r="C14" s="52"/>
      <c r="D14" s="52"/>
      <c r="E14" s="52"/>
    </row>
    <row r="15" spans="1:5" x14ac:dyDescent="0.25">
      <c r="A15" s="46" t="s">
        <v>53</v>
      </c>
      <c r="B15" s="46"/>
      <c r="C15" s="46"/>
      <c r="D15" s="46"/>
      <c r="E15" s="46"/>
    </row>
    <row r="16" spans="1:5" ht="15" customHeight="1" x14ac:dyDescent="0.25">
      <c r="A16" s="49" t="s">
        <v>16</v>
      </c>
      <c r="B16" s="52"/>
      <c r="C16" s="52"/>
      <c r="D16" s="52"/>
      <c r="E16" s="52"/>
    </row>
    <row r="17" spans="1:7" ht="31.5" customHeight="1" x14ac:dyDescent="0.25">
      <c r="A17" s="46" t="s">
        <v>17</v>
      </c>
      <c r="B17" s="46"/>
      <c r="C17" s="46"/>
      <c r="D17" s="46"/>
      <c r="E17" s="46"/>
    </row>
    <row r="18" spans="1:7" x14ac:dyDescent="0.25">
      <c r="A18" s="46" t="s">
        <v>27</v>
      </c>
      <c r="B18" s="46"/>
      <c r="C18" s="46"/>
      <c r="D18" s="46"/>
      <c r="E18" s="46"/>
    </row>
    <row r="19" spans="1:7" ht="35.25" customHeight="1" x14ac:dyDescent="0.25">
      <c r="A19" s="48" t="s">
        <v>28</v>
      </c>
      <c r="B19" s="48"/>
      <c r="C19" s="48"/>
      <c r="D19" s="48"/>
      <c r="E19" s="48"/>
    </row>
    <row r="20" spans="1:7" ht="14.25" customHeight="1" x14ac:dyDescent="0.25">
      <c r="A20" s="48"/>
      <c r="B20" s="48"/>
      <c r="C20" s="48"/>
      <c r="D20" s="48"/>
      <c r="E20" s="48"/>
      <c r="F20" s="2">
        <f>67.9+3218.6</f>
        <v>3286.5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6" t="s">
        <v>43</v>
      </c>
      <c r="B22" s="8" t="s">
        <v>41</v>
      </c>
      <c r="C22" s="3" t="s">
        <v>4</v>
      </c>
      <c r="D22" s="3">
        <v>15.83</v>
      </c>
      <c r="E22" s="7">
        <f>D22*F20*G20</f>
        <v>156075.88500000001</v>
      </c>
    </row>
    <row r="23" spans="1:7" x14ac:dyDescent="0.25">
      <c r="A23" s="6" t="s">
        <v>39</v>
      </c>
      <c r="B23" s="8" t="s">
        <v>23</v>
      </c>
      <c r="C23" s="3" t="s">
        <v>4</v>
      </c>
      <c r="D23" s="3">
        <v>6.06</v>
      </c>
      <c r="E23" s="7">
        <f>D23*F20*G20</f>
        <v>59748.569999999992</v>
      </c>
      <c r="G23" s="17"/>
    </row>
    <row r="24" spans="1:7" ht="25.5" x14ac:dyDescent="0.25">
      <c r="A24" s="6" t="s">
        <v>51</v>
      </c>
      <c r="B24" s="8" t="s">
        <v>52</v>
      </c>
      <c r="C24" s="3" t="s">
        <v>30</v>
      </c>
      <c r="D24" s="3"/>
      <c r="E24" s="7">
        <v>0</v>
      </c>
      <c r="G24" s="17"/>
    </row>
    <row r="25" spans="1:7" x14ac:dyDescent="0.25">
      <c r="A25" s="6" t="s">
        <v>50</v>
      </c>
      <c r="B25" s="8" t="s">
        <v>58</v>
      </c>
      <c r="C25" s="3" t="s">
        <v>30</v>
      </c>
      <c r="D25" s="3"/>
      <c r="E25" s="7">
        <v>11996.92</v>
      </c>
      <c r="G25" s="17"/>
    </row>
    <row r="26" spans="1:7" x14ac:dyDescent="0.25">
      <c r="A26" s="6" t="s">
        <v>48</v>
      </c>
      <c r="B26" s="8" t="s">
        <v>58</v>
      </c>
      <c r="C26" s="3" t="s">
        <v>30</v>
      </c>
      <c r="D26" s="3"/>
      <c r="E26" s="7">
        <v>7805.47</v>
      </c>
      <c r="G26" s="17"/>
    </row>
    <row r="27" spans="1:7" x14ac:dyDescent="0.25">
      <c r="A27" s="6" t="s">
        <v>49</v>
      </c>
      <c r="B27" s="8" t="s">
        <v>58</v>
      </c>
      <c r="C27" s="3" t="s">
        <v>30</v>
      </c>
      <c r="D27" s="3"/>
      <c r="E27" s="7">
        <v>2381.35</v>
      </c>
      <c r="G27" s="17"/>
    </row>
    <row r="28" spans="1:7" x14ac:dyDescent="0.25">
      <c r="A28" s="6" t="s">
        <v>29</v>
      </c>
      <c r="B28" s="8" t="s">
        <v>58</v>
      </c>
      <c r="C28" s="3" t="s">
        <v>30</v>
      </c>
      <c r="D28" s="3"/>
      <c r="E28" s="7">
        <v>291.83</v>
      </c>
      <c r="G28" s="17"/>
    </row>
    <row r="29" spans="1:7" s="34" customFormat="1" ht="60" x14ac:dyDescent="0.25">
      <c r="A29" s="30" t="s">
        <v>62</v>
      </c>
      <c r="B29" s="31" t="s">
        <v>63</v>
      </c>
      <c r="C29" s="32" t="s">
        <v>30</v>
      </c>
      <c r="D29" s="32"/>
      <c r="E29" s="33">
        <v>1244</v>
      </c>
    </row>
    <row r="30" spans="1:7" x14ac:dyDescent="0.25">
      <c r="A30" s="6" t="s">
        <v>61</v>
      </c>
      <c r="B30" s="8" t="s">
        <v>54</v>
      </c>
      <c r="C30" s="3" t="s">
        <v>47</v>
      </c>
      <c r="D30" s="3">
        <v>26.6</v>
      </c>
      <c r="E30" s="7">
        <f>D30*260.07</f>
        <v>6917.8620000000001</v>
      </c>
      <c r="G30" s="17"/>
    </row>
    <row r="31" spans="1:7" x14ac:dyDescent="0.25">
      <c r="A31" s="9"/>
      <c r="B31" s="8"/>
      <c r="C31" s="3"/>
      <c r="D31" s="3"/>
      <c r="E31" s="7"/>
      <c r="G31" s="17"/>
    </row>
    <row r="32" spans="1:7" s="14" customFormat="1" ht="14.25" x14ac:dyDescent="0.2">
      <c r="A32" s="10" t="s">
        <v>31</v>
      </c>
      <c r="B32" s="11"/>
      <c r="C32" s="12"/>
      <c r="D32" s="12"/>
      <c r="E32" s="13">
        <f>SUM(E22:E31)</f>
        <v>246461.88700000002</v>
      </c>
    </row>
    <row r="34" spans="1:5" ht="33" customHeight="1" x14ac:dyDescent="0.25">
      <c r="A34" s="54" t="s">
        <v>64</v>
      </c>
      <c r="B34" s="54"/>
      <c r="C34" s="54"/>
      <c r="D34" s="54"/>
      <c r="E34" s="54"/>
    </row>
    <row r="35" spans="1:5" ht="31.5" customHeight="1" x14ac:dyDescent="0.25">
      <c r="A35" s="46" t="s">
        <v>21</v>
      </c>
      <c r="B35" s="46"/>
      <c r="C35" s="46"/>
      <c r="D35" s="46"/>
      <c r="E35" s="46"/>
    </row>
    <row r="36" spans="1:5" x14ac:dyDescent="0.25">
      <c r="A36" s="46" t="s">
        <v>20</v>
      </c>
      <c r="B36" s="46"/>
      <c r="C36" s="46"/>
      <c r="D36" s="46"/>
      <c r="E36" s="46"/>
    </row>
    <row r="37" spans="1:5" ht="33" customHeight="1" x14ac:dyDescent="0.25">
      <c r="A37" s="46" t="s">
        <v>33</v>
      </c>
      <c r="B37" s="46"/>
      <c r="C37" s="46"/>
      <c r="D37" s="46"/>
      <c r="E37" s="46"/>
    </row>
    <row r="38" spans="1:5" ht="9.75" customHeight="1" x14ac:dyDescent="0.25">
      <c r="A38" s="46" t="s">
        <v>18</v>
      </c>
      <c r="B38" s="46"/>
      <c r="C38" s="46"/>
      <c r="D38" s="46"/>
      <c r="E38" s="46"/>
    </row>
    <row r="39" spans="1:5" x14ac:dyDescent="0.25">
      <c r="A39" s="55" t="s">
        <v>5</v>
      </c>
      <c r="B39" s="55"/>
      <c r="C39" s="55"/>
      <c r="D39" s="55"/>
      <c r="E39" s="55"/>
    </row>
    <row r="40" spans="1:5" ht="9" customHeight="1" x14ac:dyDescent="0.25">
      <c r="A40" s="46" t="s">
        <v>18</v>
      </c>
      <c r="B40" s="46"/>
      <c r="C40" s="46"/>
      <c r="D40" s="46"/>
      <c r="E40" s="46"/>
    </row>
    <row r="41" spans="1:5" x14ac:dyDescent="0.25">
      <c r="A41" s="56" t="s">
        <v>55</v>
      </c>
      <c r="B41" s="56"/>
      <c r="C41" s="56"/>
      <c r="D41" s="56"/>
      <c r="E41" s="56"/>
    </row>
    <row r="42" spans="1:5" x14ac:dyDescent="0.25">
      <c r="B42" s="53" t="s">
        <v>19</v>
      </c>
      <c r="C42" s="53"/>
      <c r="D42" s="53"/>
      <c r="E42" s="5" t="s">
        <v>6</v>
      </c>
    </row>
    <row r="43" spans="1:5" x14ac:dyDescent="0.25">
      <c r="A43" s="23"/>
      <c r="B43" s="23"/>
      <c r="C43" s="23"/>
      <c r="D43" s="23"/>
      <c r="E43" s="23"/>
    </row>
    <row r="44" spans="1:5" x14ac:dyDescent="0.25">
      <c r="A44" s="56" t="s">
        <v>32</v>
      </c>
      <c r="B44" s="56"/>
      <c r="C44" s="56"/>
      <c r="D44" s="56"/>
      <c r="E44" s="56"/>
    </row>
    <row r="45" spans="1:5" x14ac:dyDescent="0.25">
      <c r="B45" s="53" t="s">
        <v>19</v>
      </c>
      <c r="C45" s="53"/>
      <c r="D45" s="53"/>
      <c r="E45" s="5" t="s">
        <v>6</v>
      </c>
    </row>
    <row r="46" spans="1:5" x14ac:dyDescent="0.25">
      <c r="A46" s="2" t="s">
        <v>56</v>
      </c>
    </row>
    <row r="47" spans="1:5" x14ac:dyDescent="0.25">
      <c r="A47" s="2" t="s">
        <v>42</v>
      </c>
    </row>
    <row r="48" spans="1:5" x14ac:dyDescent="0.25">
      <c r="A48" s="14" t="s">
        <v>34</v>
      </c>
    </row>
    <row r="49" spans="1:7" x14ac:dyDescent="0.25">
      <c r="A49" s="14" t="s">
        <v>40</v>
      </c>
      <c r="B49" s="21">
        <v>-62321.3</v>
      </c>
    </row>
    <row r="50" spans="1:7" ht="30" x14ac:dyDescent="0.25">
      <c r="A50" s="22" t="s">
        <v>65</v>
      </c>
      <c r="B50" s="15"/>
    </row>
    <row r="51" spans="1:7" x14ac:dyDescent="0.25">
      <c r="A51" s="2" t="s">
        <v>35</v>
      </c>
      <c r="B51" s="15">
        <v>257447.01</v>
      </c>
    </row>
    <row r="52" spans="1:7" x14ac:dyDescent="0.25">
      <c r="A52" s="2" t="s">
        <v>38</v>
      </c>
      <c r="B52" s="18">
        <v>0</v>
      </c>
      <c r="G52" s="2" t="s">
        <v>57</v>
      </c>
    </row>
    <row r="53" spans="1:7" x14ac:dyDescent="0.25">
      <c r="A53" s="2" t="s">
        <v>45</v>
      </c>
      <c r="B53" s="15">
        <f>350*3</f>
        <v>1050</v>
      </c>
    </row>
    <row r="54" spans="1:7" x14ac:dyDescent="0.25">
      <c r="A54" s="2" t="s">
        <v>44</v>
      </c>
      <c r="B54" s="15">
        <f>3*330</f>
        <v>990</v>
      </c>
    </row>
    <row r="55" spans="1:7" x14ac:dyDescent="0.25">
      <c r="A55" s="2" t="s">
        <v>46</v>
      </c>
      <c r="B55" s="15">
        <f>3*200</f>
        <v>600</v>
      </c>
    </row>
    <row r="56" spans="1:7" ht="30" x14ac:dyDescent="0.25">
      <c r="A56" s="22" t="s">
        <v>37</v>
      </c>
      <c r="B56" s="15">
        <f>E32</f>
        <v>246461.88700000002</v>
      </c>
    </row>
    <row r="57" spans="1:7" x14ac:dyDescent="0.25">
      <c r="A57" s="16" t="s">
        <v>36</v>
      </c>
      <c r="B57" s="20">
        <f>B49+B51+B52+B53+B54+B55-B56</f>
        <v>-48696.176999999996</v>
      </c>
    </row>
    <row r="59" spans="1:7" x14ac:dyDescent="0.25">
      <c r="B59" s="17">
        <v>-62321.3</v>
      </c>
    </row>
  </sheetData>
  <mergeCells count="29"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E41"/>
    <mergeCell ref="B42:D42"/>
    <mergeCell ref="A44:E44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11811023622047245" right="0.11811023622047245" top="0.15748031496062992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22" zoomScaleSheetLayoutView="100" workbookViewId="0">
      <selection activeCell="A29" sqref="A29:A3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4.85546875" style="2" bestFit="1" customWidth="1"/>
    <col min="8" max="8" width="11.5703125" style="2" customWidth="1"/>
    <col min="9" max="16384" width="9.140625" style="2"/>
  </cols>
  <sheetData>
    <row r="1" spans="1:5" ht="15.75" x14ac:dyDescent="0.25">
      <c r="A1" s="42" t="s">
        <v>11</v>
      </c>
      <c r="B1" s="42"/>
      <c r="C1" s="42"/>
      <c r="D1" s="42"/>
      <c r="E1" s="42"/>
    </row>
    <row r="2" spans="1:5" ht="28.5" customHeight="1" x14ac:dyDescent="0.25">
      <c r="A2" s="43" t="s">
        <v>12</v>
      </c>
      <c r="B2" s="44"/>
      <c r="C2" s="44"/>
      <c r="D2" s="44"/>
      <c r="E2" s="44"/>
    </row>
    <row r="3" spans="1:5" ht="13.5" customHeight="1" x14ac:dyDescent="0.25">
      <c r="A3" s="45" t="s">
        <v>66</v>
      </c>
      <c r="B3" s="45"/>
      <c r="C3" s="45"/>
      <c r="D3" s="45"/>
      <c r="E3" s="45"/>
    </row>
    <row r="4" spans="1:5" s="1" customFormat="1" ht="15.75" x14ac:dyDescent="0.25">
      <c r="A4" s="19" t="s">
        <v>13</v>
      </c>
      <c r="B4" s="4"/>
      <c r="C4" s="4"/>
      <c r="D4" s="26"/>
      <c r="E4" s="25" t="s">
        <v>67</v>
      </c>
    </row>
    <row r="5" spans="1:5" ht="15.75" customHeight="1" x14ac:dyDescent="0.25">
      <c r="A5" s="29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47" t="s">
        <v>24</v>
      </c>
      <c r="B7" s="47"/>
      <c r="C7" s="47"/>
      <c r="D7" s="47"/>
      <c r="E7" s="47"/>
    </row>
    <row r="8" spans="1:5" x14ac:dyDescent="0.25">
      <c r="A8" s="49" t="s">
        <v>1</v>
      </c>
      <c r="B8" s="49"/>
      <c r="C8" s="49"/>
      <c r="D8" s="49"/>
      <c r="E8" s="49"/>
    </row>
    <row r="9" spans="1:5" ht="18" customHeight="1" x14ac:dyDescent="0.25">
      <c r="A9" s="46" t="s">
        <v>25</v>
      </c>
      <c r="B9" s="46"/>
      <c r="C9" s="46"/>
      <c r="D9" s="46"/>
      <c r="E9" s="46"/>
    </row>
    <row r="10" spans="1:5" ht="27" customHeight="1" x14ac:dyDescent="0.25">
      <c r="A10" s="50" t="s">
        <v>14</v>
      </c>
      <c r="B10" s="51"/>
      <c r="C10" s="51"/>
      <c r="D10" s="51"/>
      <c r="E10" s="51"/>
    </row>
    <row r="11" spans="1:5" ht="32.25" customHeight="1" x14ac:dyDescent="0.25">
      <c r="A11" s="46" t="s">
        <v>26</v>
      </c>
      <c r="B11" s="46"/>
      <c r="C11" s="46"/>
      <c r="D11" s="46"/>
      <c r="E11" s="46"/>
    </row>
    <row r="12" spans="1:5" ht="16.5" customHeight="1" x14ac:dyDescent="0.25">
      <c r="A12" s="49" t="s">
        <v>15</v>
      </c>
      <c r="B12" s="52"/>
      <c r="C12" s="52"/>
      <c r="D12" s="52"/>
      <c r="E12" s="52"/>
    </row>
    <row r="13" spans="1:5" x14ac:dyDescent="0.25">
      <c r="A13" s="46" t="s">
        <v>22</v>
      </c>
      <c r="B13" s="46"/>
      <c r="C13" s="46"/>
      <c r="D13" s="46"/>
      <c r="E13" s="46"/>
    </row>
    <row r="14" spans="1:5" ht="14.25" customHeight="1" x14ac:dyDescent="0.25">
      <c r="A14" s="49" t="s">
        <v>2</v>
      </c>
      <c r="B14" s="52"/>
      <c r="C14" s="52"/>
      <c r="D14" s="52"/>
      <c r="E14" s="52"/>
    </row>
    <row r="15" spans="1:5" x14ac:dyDescent="0.25">
      <c r="A15" s="46" t="s">
        <v>53</v>
      </c>
      <c r="B15" s="46"/>
      <c r="C15" s="46"/>
      <c r="D15" s="46"/>
      <c r="E15" s="46"/>
    </row>
    <row r="16" spans="1:5" ht="15" customHeight="1" x14ac:dyDescent="0.25">
      <c r="A16" s="49" t="s">
        <v>16</v>
      </c>
      <c r="B16" s="52"/>
      <c r="C16" s="52"/>
      <c r="D16" s="52"/>
      <c r="E16" s="52"/>
    </row>
    <row r="17" spans="1:7" ht="31.5" customHeight="1" x14ac:dyDescent="0.25">
      <c r="A17" s="46" t="s">
        <v>17</v>
      </c>
      <c r="B17" s="46"/>
      <c r="C17" s="46"/>
      <c r="D17" s="46"/>
      <c r="E17" s="46"/>
    </row>
    <row r="18" spans="1:7" x14ac:dyDescent="0.25">
      <c r="A18" s="46" t="s">
        <v>27</v>
      </c>
      <c r="B18" s="46"/>
      <c r="C18" s="46"/>
      <c r="D18" s="46"/>
      <c r="E18" s="46"/>
    </row>
    <row r="19" spans="1:7" ht="35.25" customHeight="1" x14ac:dyDescent="0.25">
      <c r="A19" s="48" t="s">
        <v>28</v>
      </c>
      <c r="B19" s="48"/>
      <c r="C19" s="48"/>
      <c r="D19" s="48"/>
      <c r="E19" s="48"/>
    </row>
    <row r="20" spans="1:7" ht="14.25" customHeight="1" x14ac:dyDescent="0.25">
      <c r="A20" s="48"/>
      <c r="B20" s="48"/>
      <c r="C20" s="48"/>
      <c r="D20" s="48"/>
      <c r="E20" s="48"/>
      <c r="F20" s="2">
        <f>67.9+3218.6</f>
        <v>3286.5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6" t="s">
        <v>43</v>
      </c>
      <c r="B22" s="8" t="s">
        <v>41</v>
      </c>
      <c r="C22" s="3" t="s">
        <v>4</v>
      </c>
      <c r="D22" s="3">
        <v>15.83</v>
      </c>
      <c r="E22" s="7">
        <f>D22*F20*G20</f>
        <v>156075.88500000001</v>
      </c>
    </row>
    <row r="23" spans="1:7" x14ac:dyDescent="0.25">
      <c r="A23" s="6" t="s">
        <v>39</v>
      </c>
      <c r="B23" s="8" t="s">
        <v>23</v>
      </c>
      <c r="C23" s="3" t="s">
        <v>4</v>
      </c>
      <c r="D23" s="3">
        <v>6.06</v>
      </c>
      <c r="E23" s="7">
        <f>D23*F20*G20</f>
        <v>59748.569999999992</v>
      </c>
      <c r="G23" s="17"/>
    </row>
    <row r="24" spans="1:7" ht="25.5" x14ac:dyDescent="0.25">
      <c r="A24" s="6" t="s">
        <v>51</v>
      </c>
      <c r="B24" s="8" t="s">
        <v>52</v>
      </c>
      <c r="C24" s="3" t="s">
        <v>30</v>
      </c>
      <c r="D24" s="3"/>
      <c r="E24" s="7">
        <v>0</v>
      </c>
      <c r="G24" s="17"/>
    </row>
    <row r="25" spans="1:7" x14ac:dyDescent="0.25">
      <c r="A25" s="6" t="s">
        <v>50</v>
      </c>
      <c r="B25" s="8" t="s">
        <v>68</v>
      </c>
      <c r="C25" s="3" t="s">
        <v>30</v>
      </c>
      <c r="D25" s="3"/>
      <c r="E25" s="7">
        <v>18384.73</v>
      </c>
      <c r="G25" s="17"/>
    </row>
    <row r="26" spans="1:7" x14ac:dyDescent="0.25">
      <c r="A26" s="6" t="s">
        <v>48</v>
      </c>
      <c r="B26" s="8" t="s">
        <v>68</v>
      </c>
      <c r="C26" s="3" t="s">
        <v>30</v>
      </c>
      <c r="D26" s="3"/>
      <c r="E26" s="7">
        <v>11743.27</v>
      </c>
      <c r="G26" s="17"/>
    </row>
    <row r="27" spans="1:7" x14ac:dyDescent="0.25">
      <c r="A27" s="6" t="s">
        <v>49</v>
      </c>
      <c r="B27" s="8" t="s">
        <v>68</v>
      </c>
      <c r="C27" s="3" t="s">
        <v>30</v>
      </c>
      <c r="D27" s="3"/>
      <c r="E27" s="7">
        <v>2468.65</v>
      </c>
      <c r="G27" s="17"/>
    </row>
    <row r="28" spans="1:7" x14ac:dyDescent="0.25">
      <c r="A28" s="6" t="s">
        <v>29</v>
      </c>
      <c r="B28" s="8" t="s">
        <v>68</v>
      </c>
      <c r="C28" s="3" t="s">
        <v>30</v>
      </c>
      <c r="D28" s="3"/>
      <c r="E28" s="7">
        <f>1271.38+437.5</f>
        <v>1708.88</v>
      </c>
      <c r="G28" s="17"/>
    </row>
    <row r="29" spans="1:7" x14ac:dyDescent="0.25">
      <c r="A29" s="6" t="s">
        <v>70</v>
      </c>
      <c r="B29" s="8" t="s">
        <v>68</v>
      </c>
      <c r="C29" s="3" t="s">
        <v>30</v>
      </c>
      <c r="D29" s="3"/>
      <c r="E29" s="7">
        <v>6200</v>
      </c>
      <c r="G29" s="17"/>
    </row>
    <row r="30" spans="1:7" s="34" customFormat="1" ht="30" x14ac:dyDescent="0.25">
      <c r="A30" s="30" t="s">
        <v>69</v>
      </c>
      <c r="B30" s="31" t="s">
        <v>71</v>
      </c>
      <c r="C30" s="32" t="s">
        <v>30</v>
      </c>
      <c r="D30" s="32"/>
      <c r="E30" s="33">
        <v>11631.62</v>
      </c>
    </row>
    <row r="31" spans="1:7" x14ac:dyDescent="0.25">
      <c r="A31" s="9"/>
      <c r="B31" s="8"/>
      <c r="C31" s="3"/>
      <c r="D31" s="3"/>
      <c r="E31" s="7"/>
      <c r="G31" s="17"/>
    </row>
    <row r="32" spans="1:7" s="14" customFormat="1" ht="14.25" x14ac:dyDescent="0.2">
      <c r="A32" s="10" t="s">
        <v>31</v>
      </c>
      <c r="B32" s="11"/>
      <c r="C32" s="12"/>
      <c r="D32" s="12"/>
      <c r="E32" s="13">
        <f>SUM(E22:E31)</f>
        <v>267961.60500000004</v>
      </c>
    </row>
    <row r="34" spans="1:5" ht="33" customHeight="1" x14ac:dyDescent="0.25">
      <c r="A34" s="54" t="s">
        <v>72</v>
      </c>
      <c r="B34" s="54"/>
      <c r="C34" s="54"/>
      <c r="D34" s="54"/>
      <c r="E34" s="54"/>
    </row>
    <row r="35" spans="1:5" ht="31.5" customHeight="1" x14ac:dyDescent="0.25">
      <c r="A35" s="46" t="s">
        <v>21</v>
      </c>
      <c r="B35" s="46"/>
      <c r="C35" s="46"/>
      <c r="D35" s="46"/>
      <c r="E35" s="46"/>
    </row>
    <row r="36" spans="1:5" x14ac:dyDescent="0.25">
      <c r="A36" s="46" t="s">
        <v>20</v>
      </c>
      <c r="B36" s="46"/>
      <c r="C36" s="46"/>
      <c r="D36" s="46"/>
      <c r="E36" s="46"/>
    </row>
    <row r="37" spans="1:5" ht="33" customHeight="1" x14ac:dyDescent="0.25">
      <c r="A37" s="46" t="s">
        <v>33</v>
      </c>
      <c r="B37" s="46"/>
      <c r="C37" s="46"/>
      <c r="D37" s="46"/>
      <c r="E37" s="46"/>
    </row>
    <row r="38" spans="1:5" ht="9.75" customHeight="1" x14ac:dyDescent="0.25">
      <c r="A38" s="46" t="s">
        <v>18</v>
      </c>
      <c r="B38" s="46"/>
      <c r="C38" s="46"/>
      <c r="D38" s="46"/>
      <c r="E38" s="46"/>
    </row>
    <row r="39" spans="1:5" x14ac:dyDescent="0.25">
      <c r="A39" s="55" t="s">
        <v>5</v>
      </c>
      <c r="B39" s="55"/>
      <c r="C39" s="55"/>
      <c r="D39" s="55"/>
      <c r="E39" s="55"/>
    </row>
    <row r="40" spans="1:5" ht="9" customHeight="1" x14ac:dyDescent="0.25">
      <c r="A40" s="46" t="s">
        <v>18</v>
      </c>
      <c r="B40" s="46"/>
      <c r="C40" s="46"/>
      <c r="D40" s="46"/>
      <c r="E40" s="46"/>
    </row>
    <row r="41" spans="1:5" x14ac:dyDescent="0.25">
      <c r="A41" s="56" t="s">
        <v>55</v>
      </c>
      <c r="B41" s="56"/>
      <c r="C41" s="56"/>
      <c r="D41" s="56"/>
      <c r="E41" s="56"/>
    </row>
    <row r="42" spans="1:5" x14ac:dyDescent="0.25">
      <c r="B42" s="53" t="s">
        <v>19</v>
      </c>
      <c r="C42" s="53"/>
      <c r="D42" s="53"/>
      <c r="E42" s="5" t="s">
        <v>6</v>
      </c>
    </row>
    <row r="43" spans="1:5" x14ac:dyDescent="0.25">
      <c r="A43" s="28"/>
      <c r="B43" s="28"/>
      <c r="C43" s="28"/>
      <c r="D43" s="28"/>
      <c r="E43" s="28"/>
    </row>
    <row r="44" spans="1:5" x14ac:dyDescent="0.25">
      <c r="A44" s="56" t="s">
        <v>32</v>
      </c>
      <c r="B44" s="56"/>
      <c r="C44" s="56"/>
      <c r="D44" s="56"/>
      <c r="E44" s="56"/>
    </row>
    <row r="45" spans="1:5" x14ac:dyDescent="0.25">
      <c r="B45" s="53" t="s">
        <v>19</v>
      </c>
      <c r="C45" s="53"/>
      <c r="D45" s="53"/>
      <c r="E45" s="5" t="s">
        <v>6</v>
      </c>
    </row>
    <row r="46" spans="1:5" x14ac:dyDescent="0.25">
      <c r="A46" s="2" t="s">
        <v>56</v>
      </c>
    </row>
    <row r="47" spans="1:5" x14ac:dyDescent="0.25">
      <c r="A47" s="2" t="s">
        <v>42</v>
      </c>
    </row>
    <row r="48" spans="1:5" x14ac:dyDescent="0.25">
      <c r="A48" s="14" t="s">
        <v>34</v>
      </c>
    </row>
    <row r="49" spans="1:7" x14ac:dyDescent="0.25">
      <c r="A49" s="14" t="s">
        <v>40</v>
      </c>
      <c r="B49" s="21">
        <f>'1кв'!B57</f>
        <v>-48696.176999999996</v>
      </c>
    </row>
    <row r="50" spans="1:7" ht="30" x14ac:dyDescent="0.25">
      <c r="A50" s="27" t="s">
        <v>73</v>
      </c>
      <c r="B50" s="15"/>
    </row>
    <row r="51" spans="1:7" x14ac:dyDescent="0.25">
      <c r="A51" s="2" t="s">
        <v>35</v>
      </c>
      <c r="B51" s="15">
        <f>35702.45+253339.11</f>
        <v>289041.56</v>
      </c>
    </row>
    <row r="52" spans="1:7" x14ac:dyDescent="0.25">
      <c r="A52" s="2" t="s">
        <v>38</v>
      </c>
      <c r="B52" s="18">
        <f>14286.95</f>
        <v>14286.95</v>
      </c>
      <c r="G52" s="2" t="s">
        <v>57</v>
      </c>
    </row>
    <row r="53" spans="1:7" x14ac:dyDescent="0.25">
      <c r="A53" s="2" t="s">
        <v>45</v>
      </c>
      <c r="B53" s="15">
        <f>350*3</f>
        <v>1050</v>
      </c>
    </row>
    <row r="54" spans="1:7" x14ac:dyDescent="0.25">
      <c r="A54" s="2" t="s">
        <v>44</v>
      </c>
      <c r="B54" s="15">
        <f>3*330</f>
        <v>990</v>
      </c>
    </row>
    <row r="55" spans="1:7" x14ac:dyDescent="0.25">
      <c r="A55" s="2" t="s">
        <v>46</v>
      </c>
      <c r="B55" s="15">
        <f>3*200</f>
        <v>600</v>
      </c>
    </row>
    <row r="56" spans="1:7" ht="30" x14ac:dyDescent="0.25">
      <c r="A56" s="27" t="s">
        <v>37</v>
      </c>
      <c r="B56" s="15">
        <f>E32</f>
        <v>267961.60500000004</v>
      </c>
    </row>
    <row r="57" spans="1:7" x14ac:dyDescent="0.25">
      <c r="A57" s="16" t="s">
        <v>36</v>
      </c>
      <c r="B57" s="20">
        <f>B49+B51+B52+B53+B54+B55-B56</f>
        <v>-10689.272000000026</v>
      </c>
    </row>
    <row r="59" spans="1:7" x14ac:dyDescent="0.25">
      <c r="B59" s="17"/>
    </row>
  </sheetData>
  <mergeCells count="29">
    <mergeCell ref="A40:E40"/>
    <mergeCell ref="A41:E41"/>
    <mergeCell ref="B42:D42"/>
    <mergeCell ref="A44:E44"/>
    <mergeCell ref="B45:D45"/>
    <mergeCell ref="A39:E39"/>
    <mergeCell ref="A15:E15"/>
    <mergeCell ref="A16:E16"/>
    <mergeCell ref="A17:E17"/>
    <mergeCell ref="A18:E18"/>
    <mergeCell ref="A19:E19"/>
    <mergeCell ref="A20:E20"/>
    <mergeCell ref="A34:E34"/>
    <mergeCell ref="A35:E35"/>
    <mergeCell ref="A36:E36"/>
    <mergeCell ref="A37:E37"/>
    <mergeCell ref="A38:E38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11811023622047245" right="0.11811023622047245" top="0.15748031496062992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20" zoomScaleSheetLayoutView="100" workbookViewId="0">
      <selection activeCell="B51" sqref="B51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4.85546875" style="2" bestFit="1" customWidth="1"/>
    <col min="8" max="8" width="11.5703125" style="2" customWidth="1"/>
    <col min="9" max="16384" width="9.140625" style="2"/>
  </cols>
  <sheetData>
    <row r="1" spans="1:5" ht="15.75" x14ac:dyDescent="0.25">
      <c r="A1" s="42" t="s">
        <v>11</v>
      </c>
      <c r="B1" s="42"/>
      <c r="C1" s="42"/>
      <c r="D1" s="42"/>
      <c r="E1" s="42"/>
    </row>
    <row r="2" spans="1:5" ht="28.5" customHeight="1" x14ac:dyDescent="0.25">
      <c r="A2" s="43" t="s">
        <v>12</v>
      </c>
      <c r="B2" s="44"/>
      <c r="C2" s="44"/>
      <c r="D2" s="44"/>
      <c r="E2" s="44"/>
    </row>
    <row r="3" spans="1:5" ht="13.5" customHeight="1" x14ac:dyDescent="0.25">
      <c r="A3" s="45" t="s">
        <v>74</v>
      </c>
      <c r="B3" s="45"/>
      <c r="C3" s="45"/>
      <c r="D3" s="45"/>
      <c r="E3" s="45"/>
    </row>
    <row r="4" spans="1:5" s="1" customFormat="1" ht="15.75" x14ac:dyDescent="0.25">
      <c r="A4" s="19" t="s">
        <v>13</v>
      </c>
      <c r="B4" s="4"/>
      <c r="C4" s="4"/>
      <c r="D4" s="26"/>
      <c r="E4" s="25" t="s">
        <v>75</v>
      </c>
    </row>
    <row r="5" spans="1:5" ht="15.75" customHeight="1" x14ac:dyDescent="0.25">
      <c r="A5" s="37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47" t="s">
        <v>24</v>
      </c>
      <c r="B7" s="47"/>
      <c r="C7" s="47"/>
      <c r="D7" s="47"/>
      <c r="E7" s="47"/>
    </row>
    <row r="8" spans="1:5" x14ac:dyDescent="0.25">
      <c r="A8" s="49" t="s">
        <v>1</v>
      </c>
      <c r="B8" s="49"/>
      <c r="C8" s="49"/>
      <c r="D8" s="49"/>
      <c r="E8" s="49"/>
    </row>
    <row r="9" spans="1:5" ht="18" customHeight="1" x14ac:dyDescent="0.25">
      <c r="A9" s="46" t="s">
        <v>25</v>
      </c>
      <c r="B9" s="46"/>
      <c r="C9" s="46"/>
      <c r="D9" s="46"/>
      <c r="E9" s="46"/>
    </row>
    <row r="10" spans="1:5" ht="27" customHeight="1" x14ac:dyDescent="0.25">
      <c r="A10" s="50" t="s">
        <v>14</v>
      </c>
      <c r="B10" s="51"/>
      <c r="C10" s="51"/>
      <c r="D10" s="51"/>
      <c r="E10" s="51"/>
    </row>
    <row r="11" spans="1:5" ht="32.25" customHeight="1" x14ac:dyDescent="0.25">
      <c r="A11" s="46" t="s">
        <v>26</v>
      </c>
      <c r="B11" s="46"/>
      <c r="C11" s="46"/>
      <c r="D11" s="46"/>
      <c r="E11" s="46"/>
    </row>
    <row r="12" spans="1:5" ht="16.5" customHeight="1" x14ac:dyDescent="0.25">
      <c r="A12" s="49" t="s">
        <v>15</v>
      </c>
      <c r="B12" s="52"/>
      <c r="C12" s="52"/>
      <c r="D12" s="52"/>
      <c r="E12" s="52"/>
    </row>
    <row r="13" spans="1:5" x14ac:dyDescent="0.25">
      <c r="A13" s="46" t="s">
        <v>22</v>
      </c>
      <c r="B13" s="46"/>
      <c r="C13" s="46"/>
      <c r="D13" s="46"/>
      <c r="E13" s="46"/>
    </row>
    <row r="14" spans="1:5" ht="14.25" customHeight="1" x14ac:dyDescent="0.25">
      <c r="A14" s="49" t="s">
        <v>2</v>
      </c>
      <c r="B14" s="52"/>
      <c r="C14" s="52"/>
      <c r="D14" s="52"/>
      <c r="E14" s="52"/>
    </row>
    <row r="15" spans="1:5" x14ac:dyDescent="0.25">
      <c r="A15" s="46" t="s">
        <v>53</v>
      </c>
      <c r="B15" s="46"/>
      <c r="C15" s="46"/>
      <c r="D15" s="46"/>
      <c r="E15" s="46"/>
    </row>
    <row r="16" spans="1:5" ht="15" customHeight="1" x14ac:dyDescent="0.25">
      <c r="A16" s="49" t="s">
        <v>16</v>
      </c>
      <c r="B16" s="52"/>
      <c r="C16" s="52"/>
      <c r="D16" s="52"/>
      <c r="E16" s="52"/>
    </row>
    <row r="17" spans="1:7" ht="31.5" customHeight="1" x14ac:dyDescent="0.25">
      <c r="A17" s="46" t="s">
        <v>17</v>
      </c>
      <c r="B17" s="46"/>
      <c r="C17" s="46"/>
      <c r="D17" s="46"/>
      <c r="E17" s="46"/>
    </row>
    <row r="18" spans="1:7" x14ac:dyDescent="0.25">
      <c r="A18" s="46" t="s">
        <v>27</v>
      </c>
      <c r="B18" s="46"/>
      <c r="C18" s="46"/>
      <c r="D18" s="46"/>
      <c r="E18" s="46"/>
    </row>
    <row r="19" spans="1:7" ht="35.25" customHeight="1" x14ac:dyDescent="0.25">
      <c r="A19" s="48" t="s">
        <v>28</v>
      </c>
      <c r="B19" s="48"/>
      <c r="C19" s="48"/>
      <c r="D19" s="48"/>
      <c r="E19" s="48"/>
    </row>
    <row r="20" spans="1:7" ht="14.25" customHeight="1" x14ac:dyDescent="0.25">
      <c r="A20" s="48"/>
      <c r="B20" s="48"/>
      <c r="C20" s="48"/>
      <c r="D20" s="48"/>
      <c r="E20" s="48"/>
      <c r="F20" s="2">
        <f>290.5+3218.6</f>
        <v>3509.1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6" t="s">
        <v>43</v>
      </c>
      <c r="B22" s="8" t="s">
        <v>41</v>
      </c>
      <c r="C22" s="3" t="s">
        <v>4</v>
      </c>
      <c r="D22" s="3">
        <v>17.38</v>
      </c>
      <c r="E22" s="7">
        <f>D22*F20*G20</f>
        <v>182964.47399999999</v>
      </c>
    </row>
    <row r="23" spans="1:7" x14ac:dyDescent="0.25">
      <c r="A23" s="6" t="s">
        <v>39</v>
      </c>
      <c r="B23" s="8" t="s">
        <v>23</v>
      </c>
      <c r="C23" s="3" t="s">
        <v>4</v>
      </c>
      <c r="D23" s="3">
        <v>6.51</v>
      </c>
      <c r="E23" s="7">
        <f>D23*F20*G20</f>
        <v>68532.722999999998</v>
      </c>
      <c r="G23" s="17"/>
    </row>
    <row r="24" spans="1:7" ht="25.5" x14ac:dyDescent="0.25">
      <c r="A24" s="6" t="s">
        <v>51</v>
      </c>
      <c r="B24" s="8" t="s">
        <v>52</v>
      </c>
      <c r="C24" s="3" t="s">
        <v>30</v>
      </c>
      <c r="D24" s="3"/>
      <c r="E24" s="7">
        <v>1482.39</v>
      </c>
      <c r="G24" s="17"/>
    </row>
    <row r="25" spans="1:7" x14ac:dyDescent="0.25">
      <c r="A25" s="6" t="s">
        <v>50</v>
      </c>
      <c r="B25" s="8" t="s">
        <v>76</v>
      </c>
      <c r="C25" s="3" t="s">
        <v>30</v>
      </c>
      <c r="D25" s="3"/>
      <c r="E25" s="7">
        <v>13776.6</v>
      </c>
      <c r="G25" s="17"/>
    </row>
    <row r="26" spans="1:7" x14ac:dyDescent="0.25">
      <c r="A26" s="6" t="s">
        <v>48</v>
      </c>
      <c r="B26" s="8" t="s">
        <v>76</v>
      </c>
      <c r="C26" s="3" t="s">
        <v>30</v>
      </c>
      <c r="D26" s="3"/>
      <c r="E26" s="7">
        <v>9091.39</v>
      </c>
      <c r="G26" s="17"/>
    </row>
    <row r="27" spans="1:7" x14ac:dyDescent="0.25">
      <c r="A27" s="6" t="s">
        <v>49</v>
      </c>
      <c r="B27" s="8" t="s">
        <v>76</v>
      </c>
      <c r="C27" s="3" t="s">
        <v>30</v>
      </c>
      <c r="D27" s="3"/>
      <c r="E27" s="7">
        <v>3436.04</v>
      </c>
      <c r="G27" s="17"/>
    </row>
    <row r="28" spans="1:7" x14ac:dyDescent="0.25">
      <c r="A28" s="6" t="s">
        <v>29</v>
      </c>
      <c r="B28" s="8" t="s">
        <v>76</v>
      </c>
      <c r="C28" s="3" t="s">
        <v>30</v>
      </c>
      <c r="D28" s="3"/>
      <c r="E28" s="7">
        <v>2371.42</v>
      </c>
      <c r="G28" s="17"/>
    </row>
    <row r="29" spans="1:7" x14ac:dyDescent="0.25">
      <c r="A29" s="9"/>
      <c r="B29" s="8"/>
      <c r="C29" s="3"/>
      <c r="D29" s="3"/>
      <c r="E29" s="7"/>
      <c r="G29" s="17"/>
    </row>
    <row r="30" spans="1:7" s="14" customFormat="1" ht="14.25" x14ac:dyDescent="0.2">
      <c r="A30" s="10" t="s">
        <v>31</v>
      </c>
      <c r="B30" s="11"/>
      <c r="C30" s="12"/>
      <c r="D30" s="12"/>
      <c r="E30" s="13">
        <f>SUM(E22:E29)</f>
        <v>281655.03699999995</v>
      </c>
    </row>
    <row r="32" spans="1:7" ht="33" customHeight="1" x14ac:dyDescent="0.25">
      <c r="A32" s="54" t="s">
        <v>78</v>
      </c>
      <c r="B32" s="54"/>
      <c r="C32" s="54"/>
      <c r="D32" s="54"/>
      <c r="E32" s="54"/>
    </row>
    <row r="33" spans="1:5" ht="31.5" customHeight="1" x14ac:dyDescent="0.25">
      <c r="A33" s="46" t="s">
        <v>21</v>
      </c>
      <c r="B33" s="46"/>
      <c r="C33" s="46"/>
      <c r="D33" s="46"/>
      <c r="E33" s="46"/>
    </row>
    <row r="34" spans="1:5" x14ac:dyDescent="0.25">
      <c r="A34" s="46" t="s">
        <v>20</v>
      </c>
      <c r="B34" s="46"/>
      <c r="C34" s="46"/>
      <c r="D34" s="46"/>
      <c r="E34" s="46"/>
    </row>
    <row r="35" spans="1:5" ht="33" customHeight="1" x14ac:dyDescent="0.25">
      <c r="A35" s="46" t="s">
        <v>33</v>
      </c>
      <c r="B35" s="46"/>
      <c r="C35" s="46"/>
      <c r="D35" s="46"/>
      <c r="E35" s="46"/>
    </row>
    <row r="36" spans="1:5" ht="9.75" customHeight="1" x14ac:dyDescent="0.25">
      <c r="A36" s="46" t="s">
        <v>18</v>
      </c>
      <c r="B36" s="46"/>
      <c r="C36" s="46"/>
      <c r="D36" s="46"/>
      <c r="E36" s="46"/>
    </row>
    <row r="37" spans="1:5" x14ac:dyDescent="0.25">
      <c r="A37" s="55" t="s">
        <v>5</v>
      </c>
      <c r="B37" s="55"/>
      <c r="C37" s="55"/>
      <c r="D37" s="55"/>
      <c r="E37" s="55"/>
    </row>
    <row r="38" spans="1:5" ht="9" customHeight="1" x14ac:dyDescent="0.25">
      <c r="A38" s="46" t="s">
        <v>18</v>
      </c>
      <c r="B38" s="46"/>
      <c r="C38" s="46"/>
      <c r="D38" s="46"/>
      <c r="E38" s="46"/>
    </row>
    <row r="39" spans="1:5" x14ac:dyDescent="0.25">
      <c r="A39" s="56" t="s">
        <v>55</v>
      </c>
      <c r="B39" s="56"/>
      <c r="C39" s="56"/>
      <c r="D39" s="56"/>
      <c r="E39" s="56"/>
    </row>
    <row r="40" spans="1:5" x14ac:dyDescent="0.25">
      <c r="B40" s="53" t="s">
        <v>19</v>
      </c>
      <c r="C40" s="53"/>
      <c r="D40" s="53"/>
      <c r="E40" s="5" t="s">
        <v>6</v>
      </c>
    </row>
    <row r="41" spans="1:5" x14ac:dyDescent="0.25">
      <c r="A41" s="36"/>
      <c r="B41" s="36"/>
      <c r="C41" s="36"/>
      <c r="D41" s="36"/>
      <c r="E41" s="36"/>
    </row>
    <row r="42" spans="1:5" x14ac:dyDescent="0.25">
      <c r="A42" s="56" t="s">
        <v>32</v>
      </c>
      <c r="B42" s="56"/>
      <c r="C42" s="56"/>
      <c r="D42" s="56"/>
      <c r="E42" s="56"/>
    </row>
    <row r="43" spans="1:5" x14ac:dyDescent="0.25">
      <c r="B43" s="53" t="s">
        <v>19</v>
      </c>
      <c r="C43" s="53"/>
      <c r="D43" s="53"/>
      <c r="E43" s="5" t="s">
        <v>6</v>
      </c>
    </row>
    <row r="44" spans="1:5" x14ac:dyDescent="0.25">
      <c r="A44" s="38" t="s">
        <v>56</v>
      </c>
    </row>
    <row r="45" spans="1:5" x14ac:dyDescent="0.25">
      <c r="A45" s="38" t="s">
        <v>77</v>
      </c>
    </row>
    <row r="46" spans="1:5" x14ac:dyDescent="0.25">
      <c r="A46" s="14" t="s">
        <v>34</v>
      </c>
    </row>
    <row r="47" spans="1:5" x14ac:dyDescent="0.25">
      <c r="A47" s="14" t="s">
        <v>40</v>
      </c>
      <c r="B47" s="21">
        <f>'2кв'!B57</f>
        <v>-10689.272000000026</v>
      </c>
    </row>
    <row r="48" spans="1:5" ht="30" x14ac:dyDescent="0.25">
      <c r="A48" s="35" t="s">
        <v>79</v>
      </c>
      <c r="B48" s="15"/>
    </row>
    <row r="49" spans="1:7" x14ac:dyDescent="0.25">
      <c r="A49" s="2" t="s">
        <v>35</v>
      </c>
      <c r="B49" s="15">
        <v>304783.67</v>
      </c>
    </row>
    <row r="50" spans="1:7" x14ac:dyDescent="0.25">
      <c r="A50" s="2" t="s">
        <v>38</v>
      </c>
      <c r="B50" s="18">
        <f>F50+F51</f>
        <v>15063.17</v>
      </c>
      <c r="F50" s="2">
        <v>12727.95</v>
      </c>
      <c r="G50" s="2" t="s">
        <v>57</v>
      </c>
    </row>
    <row r="51" spans="1:7" x14ac:dyDescent="0.25">
      <c r="A51" s="2" t="s">
        <v>45</v>
      </c>
      <c r="B51" s="15">
        <f>350*2</f>
        <v>700</v>
      </c>
      <c r="F51" s="2">
        <v>2335.2199999999998</v>
      </c>
      <c r="G51" s="2" t="s">
        <v>80</v>
      </c>
    </row>
    <row r="52" spans="1:7" x14ac:dyDescent="0.25">
      <c r="A52" s="2" t="s">
        <v>44</v>
      </c>
      <c r="B52" s="15">
        <f>2*330</f>
        <v>660</v>
      </c>
    </row>
    <row r="53" spans="1:7" ht="30" x14ac:dyDescent="0.25">
      <c r="A53" s="35" t="s">
        <v>37</v>
      </c>
      <c r="B53" s="15">
        <f>E30</f>
        <v>281655.03699999995</v>
      </c>
    </row>
    <row r="54" spans="1:7" x14ac:dyDescent="0.25">
      <c r="A54" s="16" t="s">
        <v>36</v>
      </c>
      <c r="B54" s="20">
        <f>B47+B49+B50+B51+B52-B53</f>
        <v>28862.530999999959</v>
      </c>
    </row>
    <row r="56" spans="1:7" x14ac:dyDescent="0.25">
      <c r="B56" s="17"/>
    </row>
  </sheetData>
  <mergeCells count="29">
    <mergeCell ref="A38:E38"/>
    <mergeCell ref="A39:E39"/>
    <mergeCell ref="B40:D40"/>
    <mergeCell ref="A42:E42"/>
    <mergeCell ref="B43:D43"/>
    <mergeCell ref="A37:E37"/>
    <mergeCell ref="A15:E15"/>
    <mergeCell ref="A16:E16"/>
    <mergeCell ref="A17:E17"/>
    <mergeCell ref="A18:E18"/>
    <mergeCell ref="A19:E19"/>
    <mergeCell ref="A20:E20"/>
    <mergeCell ref="A32:E32"/>
    <mergeCell ref="A33:E33"/>
    <mergeCell ref="A34:E34"/>
    <mergeCell ref="A35:E35"/>
    <mergeCell ref="A36:E36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11811023622047245" right="0.11811023622047245" top="0.55118110236220474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view="pageBreakPreview" topLeftCell="A21" zoomScaleSheetLayoutView="100" workbookViewId="0">
      <selection activeCell="C24" sqref="C2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4.85546875" style="2" bestFit="1" customWidth="1"/>
    <col min="8" max="8" width="11.5703125" style="2" customWidth="1"/>
    <col min="9" max="16384" width="9.140625" style="2"/>
  </cols>
  <sheetData>
    <row r="1" spans="1:5" ht="15.75" x14ac:dyDescent="0.25">
      <c r="A1" s="42" t="s">
        <v>11</v>
      </c>
      <c r="B1" s="42"/>
      <c r="C1" s="42"/>
      <c r="D1" s="42"/>
      <c r="E1" s="42"/>
    </row>
    <row r="2" spans="1:5" ht="28.5" customHeight="1" x14ac:dyDescent="0.25">
      <c r="A2" s="43" t="s">
        <v>12</v>
      </c>
      <c r="B2" s="44"/>
      <c r="C2" s="44"/>
      <c r="D2" s="44"/>
      <c r="E2" s="44"/>
    </row>
    <row r="3" spans="1:5" ht="13.5" customHeight="1" x14ac:dyDescent="0.25">
      <c r="A3" s="45" t="s">
        <v>109</v>
      </c>
      <c r="B3" s="45"/>
      <c r="C3" s="45"/>
      <c r="D3" s="45"/>
      <c r="E3" s="45"/>
    </row>
    <row r="4" spans="1:5" s="1" customFormat="1" ht="15.75" x14ac:dyDescent="0.25">
      <c r="A4" s="19" t="s">
        <v>13</v>
      </c>
      <c r="B4" s="4"/>
      <c r="C4" s="4"/>
      <c r="D4" s="26"/>
      <c r="E4" s="25" t="s">
        <v>110</v>
      </c>
    </row>
    <row r="5" spans="1:5" ht="15.75" customHeight="1" x14ac:dyDescent="0.25">
      <c r="A5" s="41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47" t="s">
        <v>24</v>
      </c>
      <c r="B7" s="47"/>
      <c r="C7" s="47"/>
      <c r="D7" s="47"/>
      <c r="E7" s="47"/>
    </row>
    <row r="8" spans="1:5" x14ac:dyDescent="0.25">
      <c r="A8" s="49" t="s">
        <v>1</v>
      </c>
      <c r="B8" s="49"/>
      <c r="C8" s="49"/>
      <c r="D8" s="49"/>
      <c r="E8" s="49"/>
    </row>
    <row r="9" spans="1:5" ht="18" customHeight="1" x14ac:dyDescent="0.25">
      <c r="A9" s="46" t="s">
        <v>25</v>
      </c>
      <c r="B9" s="46"/>
      <c r="C9" s="46"/>
      <c r="D9" s="46"/>
      <c r="E9" s="46"/>
    </row>
    <row r="10" spans="1:5" ht="27" customHeight="1" x14ac:dyDescent="0.25">
      <c r="A10" s="50" t="s">
        <v>14</v>
      </c>
      <c r="B10" s="51"/>
      <c r="C10" s="51"/>
      <c r="D10" s="51"/>
      <c r="E10" s="51"/>
    </row>
    <row r="11" spans="1:5" ht="32.25" customHeight="1" x14ac:dyDescent="0.25">
      <c r="A11" s="46" t="s">
        <v>26</v>
      </c>
      <c r="B11" s="46"/>
      <c r="C11" s="46"/>
      <c r="D11" s="46"/>
      <c r="E11" s="46"/>
    </row>
    <row r="12" spans="1:5" ht="16.5" customHeight="1" x14ac:dyDescent="0.25">
      <c r="A12" s="49" t="s">
        <v>15</v>
      </c>
      <c r="B12" s="52"/>
      <c r="C12" s="52"/>
      <c r="D12" s="52"/>
      <c r="E12" s="52"/>
    </row>
    <row r="13" spans="1:5" x14ac:dyDescent="0.25">
      <c r="A13" s="46" t="s">
        <v>22</v>
      </c>
      <c r="B13" s="46"/>
      <c r="C13" s="46"/>
      <c r="D13" s="46"/>
      <c r="E13" s="46"/>
    </row>
    <row r="14" spans="1:5" ht="14.25" customHeight="1" x14ac:dyDescent="0.25">
      <c r="A14" s="49" t="s">
        <v>2</v>
      </c>
      <c r="B14" s="52"/>
      <c r="C14" s="52"/>
      <c r="D14" s="52"/>
      <c r="E14" s="52"/>
    </row>
    <row r="15" spans="1:5" x14ac:dyDescent="0.25">
      <c r="A15" s="46" t="s">
        <v>53</v>
      </c>
      <c r="B15" s="46"/>
      <c r="C15" s="46"/>
      <c r="D15" s="46"/>
      <c r="E15" s="46"/>
    </row>
    <row r="16" spans="1:5" ht="15" customHeight="1" x14ac:dyDescent="0.25">
      <c r="A16" s="49" t="s">
        <v>16</v>
      </c>
      <c r="B16" s="52"/>
      <c r="C16" s="52"/>
      <c r="D16" s="52"/>
      <c r="E16" s="52"/>
    </row>
    <row r="17" spans="1:7" ht="31.5" customHeight="1" x14ac:dyDescent="0.25">
      <c r="A17" s="46" t="s">
        <v>17</v>
      </c>
      <c r="B17" s="46"/>
      <c r="C17" s="46"/>
      <c r="D17" s="46"/>
      <c r="E17" s="46"/>
    </row>
    <row r="18" spans="1:7" x14ac:dyDescent="0.25">
      <c r="A18" s="46" t="s">
        <v>27</v>
      </c>
      <c r="B18" s="46"/>
      <c r="C18" s="46"/>
      <c r="D18" s="46"/>
      <c r="E18" s="46"/>
    </row>
    <row r="19" spans="1:7" ht="35.25" customHeight="1" x14ac:dyDescent="0.25">
      <c r="A19" s="48" t="s">
        <v>28</v>
      </c>
      <c r="B19" s="48"/>
      <c r="C19" s="48"/>
      <c r="D19" s="48"/>
      <c r="E19" s="48"/>
    </row>
    <row r="20" spans="1:7" ht="14.25" customHeight="1" x14ac:dyDescent="0.25">
      <c r="A20" s="48"/>
      <c r="B20" s="48"/>
      <c r="C20" s="48"/>
      <c r="D20" s="48"/>
      <c r="E20" s="48"/>
      <c r="F20" s="2">
        <f>290.5+3218.6</f>
        <v>3509.1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6" t="s">
        <v>43</v>
      </c>
      <c r="B22" s="8" t="s">
        <v>41</v>
      </c>
      <c r="C22" s="3" t="s">
        <v>4</v>
      </c>
      <c r="D22" s="3">
        <v>17.38</v>
      </c>
      <c r="E22" s="7">
        <f>D22*F20*G20</f>
        <v>182964.47399999999</v>
      </c>
    </row>
    <row r="23" spans="1:7" x14ac:dyDescent="0.25">
      <c r="A23" s="6" t="s">
        <v>39</v>
      </c>
      <c r="B23" s="8" t="s">
        <v>23</v>
      </c>
      <c r="C23" s="3" t="s">
        <v>4</v>
      </c>
      <c r="D23" s="3">
        <v>6.51</v>
      </c>
      <c r="E23" s="7">
        <f>D23*F20*G20</f>
        <v>68532.722999999998</v>
      </c>
      <c r="G23" s="17"/>
    </row>
    <row r="24" spans="1:7" ht="25.5" x14ac:dyDescent="0.25">
      <c r="A24" s="6" t="s">
        <v>51</v>
      </c>
      <c r="B24" s="8" t="s">
        <v>52</v>
      </c>
      <c r="C24" s="3" t="s">
        <v>30</v>
      </c>
      <c r="D24" s="3"/>
      <c r="E24" s="7">
        <v>0</v>
      </c>
      <c r="G24" s="17"/>
    </row>
    <row r="25" spans="1:7" x14ac:dyDescent="0.25">
      <c r="A25" s="6" t="s">
        <v>50</v>
      </c>
      <c r="B25" s="8" t="s">
        <v>58</v>
      </c>
      <c r="C25" s="3" t="s">
        <v>30</v>
      </c>
      <c r="D25" s="3"/>
      <c r="E25" s="7">
        <v>5560.63</v>
      </c>
      <c r="G25" s="17"/>
    </row>
    <row r="26" spans="1:7" x14ac:dyDescent="0.25">
      <c r="A26" s="6" t="s">
        <v>48</v>
      </c>
      <c r="B26" s="8" t="s">
        <v>58</v>
      </c>
      <c r="C26" s="3" t="s">
        <v>30</v>
      </c>
      <c r="D26" s="3"/>
      <c r="E26" s="7">
        <v>3669.56</v>
      </c>
      <c r="G26" s="17"/>
    </row>
    <row r="27" spans="1:7" x14ac:dyDescent="0.25">
      <c r="A27" s="6" t="s">
        <v>49</v>
      </c>
      <c r="B27" s="8" t="s">
        <v>58</v>
      </c>
      <c r="C27" s="3" t="s">
        <v>30</v>
      </c>
      <c r="D27" s="3"/>
      <c r="E27" s="7">
        <v>1860.31</v>
      </c>
      <c r="G27" s="17"/>
    </row>
    <row r="28" spans="1:7" x14ac:dyDescent="0.25">
      <c r="A28" s="6" t="s">
        <v>29</v>
      </c>
      <c r="B28" s="8" t="s">
        <v>58</v>
      </c>
      <c r="C28" s="3" t="s">
        <v>30</v>
      </c>
      <c r="D28" s="3"/>
      <c r="E28" s="7">
        <f>7847.97+2710.89</f>
        <v>10558.86</v>
      </c>
      <c r="G28" s="17"/>
    </row>
    <row r="29" spans="1:7" x14ac:dyDescent="0.25">
      <c r="A29" s="6" t="s">
        <v>111</v>
      </c>
      <c r="B29" s="8" t="s">
        <v>58</v>
      </c>
      <c r="C29" s="3" t="s">
        <v>30</v>
      </c>
      <c r="D29" s="3"/>
      <c r="E29" s="7">
        <v>1020</v>
      </c>
      <c r="G29" s="17"/>
    </row>
    <row r="30" spans="1:7" x14ac:dyDescent="0.25">
      <c r="A30" s="95"/>
      <c r="B30" s="8"/>
      <c r="C30" s="3"/>
      <c r="D30" s="3"/>
      <c r="E30" s="7"/>
      <c r="G30" s="17"/>
    </row>
    <row r="31" spans="1:7" s="14" customFormat="1" ht="14.25" x14ac:dyDescent="0.2">
      <c r="A31" s="10" t="s">
        <v>31</v>
      </c>
      <c r="B31" s="11"/>
      <c r="C31" s="12"/>
      <c r="D31" s="12"/>
      <c r="E31" s="13">
        <f>SUM(E22:E30)</f>
        <v>274166.55699999997</v>
      </c>
    </row>
    <row r="33" spans="1:5" ht="33" customHeight="1" x14ac:dyDescent="0.25">
      <c r="A33" s="54" t="s">
        <v>112</v>
      </c>
      <c r="B33" s="54"/>
      <c r="C33" s="54"/>
      <c r="D33" s="54"/>
      <c r="E33" s="54"/>
    </row>
    <row r="34" spans="1:5" ht="31.5" customHeight="1" x14ac:dyDescent="0.25">
      <c r="A34" s="46" t="s">
        <v>21</v>
      </c>
      <c r="B34" s="46"/>
      <c r="C34" s="46"/>
      <c r="D34" s="46"/>
      <c r="E34" s="46"/>
    </row>
    <row r="35" spans="1:5" x14ac:dyDescent="0.25">
      <c r="A35" s="46" t="s">
        <v>20</v>
      </c>
      <c r="B35" s="46"/>
      <c r="C35" s="46"/>
      <c r="D35" s="46"/>
      <c r="E35" s="46"/>
    </row>
    <row r="36" spans="1:5" ht="33" customHeight="1" x14ac:dyDescent="0.25">
      <c r="A36" s="46" t="s">
        <v>33</v>
      </c>
      <c r="B36" s="46"/>
      <c r="C36" s="46"/>
      <c r="D36" s="46"/>
      <c r="E36" s="46"/>
    </row>
    <row r="37" spans="1:5" ht="9.75" customHeight="1" x14ac:dyDescent="0.25">
      <c r="A37" s="46" t="s">
        <v>18</v>
      </c>
      <c r="B37" s="46"/>
      <c r="C37" s="46"/>
      <c r="D37" s="46"/>
      <c r="E37" s="46"/>
    </row>
    <row r="38" spans="1:5" x14ac:dyDescent="0.25">
      <c r="A38" s="55" t="s">
        <v>5</v>
      </c>
      <c r="B38" s="55"/>
      <c r="C38" s="55"/>
      <c r="D38" s="55"/>
      <c r="E38" s="55"/>
    </row>
    <row r="39" spans="1:5" ht="9" customHeight="1" x14ac:dyDescent="0.25">
      <c r="A39" s="46" t="s">
        <v>18</v>
      </c>
      <c r="B39" s="46"/>
      <c r="C39" s="46"/>
      <c r="D39" s="46"/>
      <c r="E39" s="46"/>
    </row>
    <row r="40" spans="1:5" x14ac:dyDescent="0.25">
      <c r="A40" s="56" t="s">
        <v>55</v>
      </c>
      <c r="B40" s="56"/>
      <c r="C40" s="56"/>
      <c r="D40" s="56"/>
      <c r="E40" s="56"/>
    </row>
    <row r="41" spans="1:5" x14ac:dyDescent="0.25">
      <c r="B41" s="53" t="s">
        <v>19</v>
      </c>
      <c r="C41" s="53"/>
      <c r="D41" s="53"/>
      <c r="E41" s="5" t="s">
        <v>6</v>
      </c>
    </row>
    <row r="42" spans="1:5" x14ac:dyDescent="0.25">
      <c r="A42" s="40"/>
      <c r="B42" s="40"/>
      <c r="C42" s="40"/>
      <c r="D42" s="40"/>
      <c r="E42" s="40"/>
    </row>
    <row r="43" spans="1:5" x14ac:dyDescent="0.25">
      <c r="A43" s="56" t="s">
        <v>32</v>
      </c>
      <c r="B43" s="56"/>
      <c r="C43" s="56"/>
      <c r="D43" s="56"/>
      <c r="E43" s="56"/>
    </row>
    <row r="44" spans="1:5" x14ac:dyDescent="0.25">
      <c r="B44" s="53" t="s">
        <v>19</v>
      </c>
      <c r="C44" s="53"/>
      <c r="D44" s="53"/>
      <c r="E44" s="5" t="s">
        <v>6</v>
      </c>
    </row>
    <row r="45" spans="1:5" x14ac:dyDescent="0.25">
      <c r="A45" s="38" t="s">
        <v>56</v>
      </c>
    </row>
    <row r="46" spans="1:5" x14ac:dyDescent="0.25">
      <c r="A46" s="38" t="s">
        <v>77</v>
      </c>
    </row>
    <row r="47" spans="1:5" x14ac:dyDescent="0.25">
      <c r="A47" s="14" t="s">
        <v>34</v>
      </c>
    </row>
    <row r="48" spans="1:5" x14ac:dyDescent="0.25">
      <c r="A48" s="14" t="s">
        <v>40</v>
      </c>
      <c r="B48" s="21">
        <f>'3кв'!B54</f>
        <v>28862.530999999959</v>
      </c>
    </row>
    <row r="49" spans="1:7" ht="30" x14ac:dyDescent="0.25">
      <c r="A49" s="39" t="s">
        <v>113</v>
      </c>
      <c r="B49" s="15"/>
    </row>
    <row r="50" spans="1:7" x14ac:dyDescent="0.25">
      <c r="A50" s="2" t="s">
        <v>35</v>
      </c>
      <c r="B50" s="15">
        <v>274661.28999999998</v>
      </c>
      <c r="F50" s="2">
        <v>3502.83</v>
      </c>
      <c r="G50" s="2" t="s">
        <v>80</v>
      </c>
    </row>
    <row r="51" spans="1:7" x14ac:dyDescent="0.25">
      <c r="A51" s="2" t="s">
        <v>38</v>
      </c>
      <c r="B51" s="18">
        <f>F51+F50</f>
        <v>15179.82</v>
      </c>
      <c r="F51" s="2">
        <v>11676.99</v>
      </c>
      <c r="G51" s="2" t="s">
        <v>57</v>
      </c>
    </row>
    <row r="52" spans="1:7" x14ac:dyDescent="0.25">
      <c r="B52" s="15"/>
    </row>
    <row r="53" spans="1:7" x14ac:dyDescent="0.25">
      <c r="B53" s="15"/>
    </row>
    <row r="54" spans="1:7" ht="30" x14ac:dyDescent="0.25">
      <c r="A54" s="39" t="s">
        <v>37</v>
      </c>
      <c r="B54" s="15">
        <f>E31</f>
        <v>274166.55699999997</v>
      </c>
    </row>
    <row r="55" spans="1:7" x14ac:dyDescent="0.25">
      <c r="A55" s="16" t="s">
        <v>36</v>
      </c>
      <c r="B55" s="20">
        <f>B48+B50+B51+B52+B53-B54</f>
        <v>44537.083999999973</v>
      </c>
    </row>
    <row r="57" spans="1:7" x14ac:dyDescent="0.25">
      <c r="B57" s="17"/>
    </row>
  </sheetData>
  <mergeCells count="29">
    <mergeCell ref="A39:E39"/>
    <mergeCell ref="A40:E40"/>
    <mergeCell ref="B41:D41"/>
    <mergeCell ref="A43:E43"/>
    <mergeCell ref="B44:D44"/>
    <mergeCell ref="A33:E33"/>
    <mergeCell ref="A34:E34"/>
    <mergeCell ref="A35:E35"/>
    <mergeCell ref="A36:E36"/>
    <mergeCell ref="A37:E37"/>
    <mergeCell ref="A38:E38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11811023622047245" right="0.11811023622047245" top="0.55118110236220474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view="pageBreakPreview" topLeftCell="A25" zoomScaleSheetLayoutView="100" workbookViewId="0">
      <selection activeCell="A4" sqref="A4:C4"/>
    </sheetView>
  </sheetViews>
  <sheetFormatPr defaultRowHeight="15.75" x14ac:dyDescent="0.25"/>
  <cols>
    <col min="1" max="1" width="10.42578125" style="1" bestFit="1" customWidth="1"/>
    <col min="2" max="2" width="69.42578125" style="1" customWidth="1"/>
    <col min="3" max="3" width="16.140625" style="1" customWidth="1"/>
    <col min="4" max="4" width="15.71093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57" t="s">
        <v>81</v>
      </c>
      <c r="B1" s="57"/>
      <c r="C1" s="57"/>
      <c r="D1" s="58"/>
    </row>
    <row r="2" spans="1:5" x14ac:dyDescent="0.25">
      <c r="A2" s="59" t="s">
        <v>82</v>
      </c>
      <c r="B2" s="59"/>
      <c r="C2" s="59"/>
      <c r="D2" s="60"/>
    </row>
    <row r="3" spans="1:5" x14ac:dyDescent="0.25">
      <c r="A3" s="59" t="s">
        <v>83</v>
      </c>
      <c r="B3" s="59"/>
      <c r="C3" s="59"/>
      <c r="D3" s="60"/>
    </row>
    <row r="4" spans="1:5" x14ac:dyDescent="0.25">
      <c r="A4" s="57" t="s">
        <v>108</v>
      </c>
      <c r="B4" s="57"/>
      <c r="C4" s="57"/>
      <c r="D4" s="58"/>
    </row>
    <row r="5" spans="1:5" x14ac:dyDescent="0.25">
      <c r="A5" s="61"/>
      <c r="B5" s="61"/>
      <c r="C5" s="61"/>
    </row>
    <row r="6" spans="1:5" x14ac:dyDescent="0.25">
      <c r="A6" s="60"/>
      <c r="B6" s="62" t="s">
        <v>84</v>
      </c>
      <c r="C6" s="63">
        <f>'1кв'!B49</f>
        <v>-62321.3</v>
      </c>
      <c r="D6" s="64"/>
    </row>
    <row r="7" spans="1:5" x14ac:dyDescent="0.25">
      <c r="A7" s="65" t="s">
        <v>85</v>
      </c>
      <c r="B7" s="62" t="s">
        <v>114</v>
      </c>
      <c r="C7" s="63"/>
      <c r="D7" s="64"/>
    </row>
    <row r="8" spans="1:5" x14ac:dyDescent="0.25">
      <c r="A8" s="60"/>
      <c r="B8" s="66" t="s">
        <v>86</v>
      </c>
      <c r="C8" s="63"/>
      <c r="D8" s="64"/>
    </row>
    <row r="9" spans="1:5" x14ac:dyDescent="0.25">
      <c r="A9" s="60"/>
      <c r="B9" s="67" t="s">
        <v>115</v>
      </c>
      <c r="C9" s="63"/>
      <c r="D9" s="64"/>
    </row>
    <row r="10" spans="1:5" x14ac:dyDescent="0.25">
      <c r="A10" s="60"/>
      <c r="B10" s="67" t="s">
        <v>116</v>
      </c>
      <c r="C10" s="63"/>
      <c r="D10" s="64"/>
    </row>
    <row r="11" spans="1:5" x14ac:dyDescent="0.25">
      <c r="A11" s="60"/>
      <c r="B11" s="67" t="s">
        <v>117</v>
      </c>
      <c r="C11" s="63"/>
      <c r="D11" s="64"/>
    </row>
    <row r="12" spans="1:5" x14ac:dyDescent="0.25">
      <c r="B12" s="68" t="s">
        <v>87</v>
      </c>
      <c r="C12" s="69">
        <f>'1кв'!B51+'2кв'!B51+'3кв'!B49+'4кв'!B50</f>
        <v>1125933.53</v>
      </c>
      <c r="D12" s="70"/>
      <c r="E12" s="71"/>
    </row>
    <row r="13" spans="1:5" x14ac:dyDescent="0.25">
      <c r="B13" s="68" t="s">
        <v>118</v>
      </c>
      <c r="C13" s="69">
        <f>'1кв'!B52+'2кв'!B52+'3кв'!B50+'4кв'!B51</f>
        <v>44529.94</v>
      </c>
      <c r="D13" s="70"/>
      <c r="E13" s="94"/>
    </row>
    <row r="14" spans="1:5" ht="31.5" x14ac:dyDescent="0.25">
      <c r="B14" s="67" t="s">
        <v>88</v>
      </c>
      <c r="C14" s="69">
        <f>'1кв'!B53+'2кв'!B53+'3кв'!B51</f>
        <v>2800</v>
      </c>
      <c r="D14" s="70"/>
    </row>
    <row r="15" spans="1:5" x14ac:dyDescent="0.25">
      <c r="B15" s="67" t="s">
        <v>89</v>
      </c>
      <c r="C15" s="69">
        <f>'1кв'!B54+'2кв'!B54+'3кв'!B52</f>
        <v>2640</v>
      </c>
      <c r="D15" s="70"/>
    </row>
    <row r="16" spans="1:5" ht="31.5" x14ac:dyDescent="0.25">
      <c r="B16" s="67" t="s">
        <v>90</v>
      </c>
      <c r="C16" s="69">
        <f>'1кв'!B55+'2кв'!B55</f>
        <v>1200</v>
      </c>
      <c r="D16" s="70"/>
    </row>
    <row r="17" spans="1:7" x14ac:dyDescent="0.25">
      <c r="A17" s="72"/>
      <c r="B17" s="68" t="s">
        <v>91</v>
      </c>
      <c r="C17" s="73">
        <f>SUM(C12:C16)</f>
        <v>1177103.47</v>
      </c>
      <c r="D17" s="64"/>
    </row>
    <row r="18" spans="1:7" x14ac:dyDescent="0.25">
      <c r="B18" s="74"/>
      <c r="C18" s="74"/>
      <c r="D18" s="75"/>
    </row>
    <row r="19" spans="1:7" ht="17.25" customHeight="1" x14ac:dyDescent="0.25">
      <c r="A19" s="76" t="s">
        <v>92</v>
      </c>
      <c r="B19" s="77" t="s">
        <v>93</v>
      </c>
      <c r="C19" s="69">
        <f>'1кв'!E22+'2кв'!E22+'3кв'!E22+'4кв'!E22</f>
        <v>678080.71799999999</v>
      </c>
      <c r="D19" s="75"/>
    </row>
    <row r="20" spans="1:7" ht="15" customHeight="1" x14ac:dyDescent="0.25">
      <c r="A20" s="76"/>
      <c r="B20" s="79" t="s">
        <v>39</v>
      </c>
      <c r="C20" s="69">
        <f>'1кв'!E23+'2кв'!E23+'3кв'!E23+'4кв'!E23</f>
        <v>256562.58599999998</v>
      </c>
      <c r="D20" s="75"/>
    </row>
    <row r="21" spans="1:7" x14ac:dyDescent="0.25">
      <c r="A21" s="76"/>
      <c r="B21" s="78" t="s">
        <v>51</v>
      </c>
      <c r="C21" s="69">
        <f>'1кв'!E24+'2кв'!E24+'3кв'!E24+'4кв'!E24</f>
        <v>1482.39</v>
      </c>
      <c r="D21" s="75"/>
    </row>
    <row r="22" spans="1:7" x14ac:dyDescent="0.25">
      <c r="A22" s="76"/>
      <c r="B22" s="67" t="s">
        <v>50</v>
      </c>
      <c r="C22" s="69">
        <f>'1кв'!E25+'2кв'!E25+'3кв'!E25+'4кв'!E25</f>
        <v>49718.879999999997</v>
      </c>
      <c r="D22" s="75"/>
    </row>
    <row r="23" spans="1:7" x14ac:dyDescent="0.25">
      <c r="A23" s="76"/>
      <c r="B23" s="67" t="s">
        <v>48</v>
      </c>
      <c r="C23" s="69">
        <f>'1кв'!E26+'2кв'!E26+'3кв'!E26+'4кв'!E26</f>
        <v>32309.690000000002</v>
      </c>
      <c r="D23" s="75"/>
    </row>
    <row r="24" spans="1:7" x14ac:dyDescent="0.25">
      <c r="A24" s="76"/>
      <c r="B24" s="67" t="s">
        <v>49</v>
      </c>
      <c r="C24" s="69">
        <f>'1кв'!E27+'2кв'!E27+'3кв'!E27+'4кв'!E27</f>
        <v>10146.35</v>
      </c>
      <c r="D24" s="75"/>
    </row>
    <row r="25" spans="1:7" x14ac:dyDescent="0.25">
      <c r="B25" s="67" t="s">
        <v>29</v>
      </c>
      <c r="C25" s="69">
        <f>'1кв'!E28+'2кв'!E28+'3кв'!E28+'4кв'!E28</f>
        <v>14930.990000000002</v>
      </c>
      <c r="D25" s="75"/>
      <c r="E25" s="71"/>
    </row>
    <row r="26" spans="1:7" x14ac:dyDescent="0.25">
      <c r="A26" s="76"/>
      <c r="B26" s="80" t="s">
        <v>119</v>
      </c>
      <c r="C26" s="81">
        <f>'1кв'!E30</f>
        <v>6917.8620000000001</v>
      </c>
      <c r="D26" s="75"/>
    </row>
    <row r="27" spans="1:7" x14ac:dyDescent="0.25">
      <c r="A27" s="76"/>
      <c r="B27" s="66" t="s">
        <v>94</v>
      </c>
      <c r="C27" s="81">
        <f>SUM(C29:C33)</f>
        <v>20095.620000000003</v>
      </c>
      <c r="D27" s="75"/>
    </row>
    <row r="28" spans="1:7" x14ac:dyDescent="0.25">
      <c r="A28" s="76"/>
      <c r="B28" s="66" t="s">
        <v>86</v>
      </c>
      <c r="C28" s="81"/>
      <c r="D28" s="75"/>
      <c r="G28" s="71"/>
    </row>
    <row r="29" spans="1:7" ht="31.5" x14ac:dyDescent="0.25">
      <c r="A29" s="76"/>
      <c r="B29" s="82" t="s">
        <v>95</v>
      </c>
      <c r="C29" s="83">
        <f>'1кв'!E29</f>
        <v>1244</v>
      </c>
      <c r="D29" s="75"/>
    </row>
    <row r="30" spans="1:7" x14ac:dyDescent="0.25">
      <c r="A30" s="76"/>
      <c r="B30" s="82" t="s">
        <v>96</v>
      </c>
      <c r="C30" s="83">
        <f>'2кв'!E29</f>
        <v>6200</v>
      </c>
      <c r="D30" s="75"/>
    </row>
    <row r="31" spans="1:7" x14ac:dyDescent="0.25">
      <c r="A31" s="76"/>
      <c r="B31" s="82" t="s">
        <v>120</v>
      </c>
      <c r="C31" s="83">
        <f>'2кв'!E30</f>
        <v>11631.62</v>
      </c>
      <c r="D31" s="75"/>
    </row>
    <row r="32" spans="1:7" x14ac:dyDescent="0.25">
      <c r="A32" s="76"/>
      <c r="B32" s="82" t="s">
        <v>121</v>
      </c>
      <c r="C32" s="83">
        <f>'4кв'!E29</f>
        <v>1020</v>
      </c>
      <c r="D32" s="75"/>
    </row>
    <row r="33" spans="1:5" x14ac:dyDescent="0.25">
      <c r="A33" s="76"/>
      <c r="B33" s="82"/>
      <c r="C33" s="83"/>
      <c r="D33" s="75"/>
    </row>
    <row r="34" spans="1:5" x14ac:dyDescent="0.25">
      <c r="B34" s="84" t="s">
        <v>97</v>
      </c>
      <c r="C34" s="85">
        <f>SUM(C19:C27)</f>
        <v>1070245.0860000001</v>
      </c>
      <c r="D34" s="75"/>
      <c r="E34" s="71"/>
    </row>
    <row r="35" spans="1:5" x14ac:dyDescent="0.25">
      <c r="B35" s="84" t="s">
        <v>98</v>
      </c>
      <c r="C35" s="86">
        <f>C6+C17-C34</f>
        <v>44537.083999999799</v>
      </c>
      <c r="D35" s="75"/>
    </row>
    <row r="36" spans="1:5" x14ac:dyDescent="0.25">
      <c r="B36" s="65"/>
      <c r="C36" s="65"/>
      <c r="D36" s="75"/>
    </row>
    <row r="37" spans="1:5" s="2" customFormat="1" ht="15" x14ac:dyDescent="0.25">
      <c r="B37" s="87" t="s">
        <v>99</v>
      </c>
      <c r="C37" s="87"/>
      <c r="D37" s="88"/>
    </row>
    <row r="38" spans="1:5" s="2" customFormat="1" ht="15" x14ac:dyDescent="0.25">
      <c r="B38" s="87" t="s">
        <v>100</v>
      </c>
      <c r="C38" s="89">
        <v>130472.46</v>
      </c>
      <c r="D38" s="88"/>
    </row>
    <row r="39" spans="1:5" s="2" customFormat="1" ht="15" x14ac:dyDescent="0.25">
      <c r="B39" s="90" t="s">
        <v>101</v>
      </c>
      <c r="C39" s="91">
        <v>118634.49</v>
      </c>
      <c r="D39" s="88"/>
    </row>
    <row r="40" spans="1:5" s="2" customFormat="1" ht="15" x14ac:dyDescent="0.25">
      <c r="B40" s="87" t="s">
        <v>102</v>
      </c>
      <c r="C40" s="92">
        <f>C39-C38</f>
        <v>-11837.970000000001</v>
      </c>
      <c r="D40" s="88"/>
    </row>
    <row r="41" spans="1:5" s="2" customFormat="1" ht="15" x14ac:dyDescent="0.25">
      <c r="B41" s="93"/>
      <c r="C41" s="93"/>
      <c r="D41" s="88"/>
    </row>
    <row r="42" spans="1:5" s="2" customFormat="1" ht="15" x14ac:dyDescent="0.25">
      <c r="A42" s="2" t="s">
        <v>103</v>
      </c>
      <c r="B42" s="93" t="s">
        <v>104</v>
      </c>
      <c r="C42" s="93"/>
      <c r="D42" s="88"/>
    </row>
    <row r="43" spans="1:5" s="2" customFormat="1" ht="15" x14ac:dyDescent="0.25">
      <c r="B43" s="93" t="s">
        <v>105</v>
      </c>
      <c r="C43" s="93"/>
      <c r="D43" s="88"/>
    </row>
    <row r="44" spans="1:5" s="2" customFormat="1" ht="15" x14ac:dyDescent="0.25">
      <c r="B44" s="93" t="s">
        <v>106</v>
      </c>
      <c r="C44" s="93"/>
      <c r="D44" s="88"/>
    </row>
    <row r="45" spans="1:5" s="2" customFormat="1" ht="15" x14ac:dyDescent="0.25">
      <c r="B45" s="93"/>
      <c r="C45" s="93"/>
      <c r="D45" s="88"/>
    </row>
    <row r="46" spans="1:5" s="2" customFormat="1" ht="15" x14ac:dyDescent="0.25">
      <c r="B46" s="93" t="s">
        <v>107</v>
      </c>
      <c r="C46" s="93"/>
      <c r="D46" s="88"/>
    </row>
    <row r="47" spans="1:5" x14ac:dyDescent="0.25">
      <c r="B47" s="65"/>
      <c r="C47" s="65"/>
      <c r="D47" s="75"/>
    </row>
    <row r="48" spans="1:5" x14ac:dyDescent="0.25">
      <c r="B48" s="65"/>
      <c r="C48" s="65"/>
      <c r="D48" s="75"/>
    </row>
  </sheetData>
  <mergeCells count="6">
    <mergeCell ref="A1:C1"/>
    <mergeCell ref="A2:C2"/>
    <mergeCell ref="A3:C3"/>
    <mergeCell ref="A4:C4"/>
    <mergeCell ref="A5:C5"/>
    <mergeCell ref="B18:C1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2025-03-04T13:35:02Z</dcterms:modified>
</cp:coreProperties>
</file>